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5730" activeTab="6"/>
  </bookViews>
  <sheets>
    <sheet name="Groups" sheetId="1" r:id="rId1"/>
    <sheet name="Groups A-D" sheetId="2" r:id="rId2"/>
    <sheet name="Groups E-H" sheetId="7" r:id="rId3"/>
    <sheet name="Last 16" sheetId="3" r:id="rId4"/>
    <sheet name="Quarter-Finals" sheetId="4" r:id="rId5"/>
    <sheet name="Semi-Finals" sheetId="5" r:id="rId6"/>
    <sheet name="The Final" sheetId="6" r:id="rId7"/>
    <sheet name="Calculations" sheetId="9" state="hidden" r:id="rId8"/>
  </sheets>
  <definedNames>
    <definedName name="GA_fifarank">Groups!$C$6:$D$9</definedName>
    <definedName name="GB_fifarank">Groups!$C$11:$D$14</definedName>
    <definedName name="GC_fifarank">Groups!$C$16:$D$19</definedName>
    <definedName name="GD_fifarank">Groups!$C$21:$D$24</definedName>
    <definedName name="GE_fifarank">Groups!$G$6:$H$9</definedName>
    <definedName name="GF_fifarank">Groups!$G$11:$H$14</definedName>
    <definedName name="GG_fifarank">Groups!$G$16:$H$19</definedName>
    <definedName name="GH_fifarank">Groups!$G$21:$H$24</definedName>
    <definedName name="_xlnm.Print_Area" localSheetId="0">Groups!$B$1:$H$25</definedName>
    <definedName name="_xlnm.Print_Area" localSheetId="1">'Groups A-D'!$B$1:$R$41</definedName>
    <definedName name="_xlnm.Print_Area" localSheetId="2">'Groups E-H'!$B$1:$R$41</definedName>
    <definedName name="_xlnm.Print_Area" localSheetId="3">'Last 16'!$B$1:$V$22</definedName>
    <definedName name="_xlnm.Print_Area" localSheetId="4">'Quarter-Finals'!$B$1:$Q$27</definedName>
    <definedName name="_xlnm.Print_Area" localSheetId="5">'Semi-Finals'!$B$1:$M$15</definedName>
    <definedName name="_xlnm.Print_Area" localSheetId="6">'The Final'!$B$1:$M$17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 l="1"/>
  <c r="C38" i="7"/>
  <c r="C37" i="7"/>
  <c r="C36" i="7"/>
  <c r="O76" i="9" s="1"/>
  <c r="C29" i="7"/>
  <c r="C28" i="7"/>
  <c r="C27" i="7"/>
  <c r="C26" i="7"/>
  <c r="O66" i="9"/>
  <c r="C19" i="7"/>
  <c r="C18" i="7"/>
  <c r="C17" i="7"/>
  <c r="C16" i="7"/>
  <c r="C9" i="7"/>
  <c r="C8" i="7"/>
  <c r="C7" i="7"/>
  <c r="C6" i="7"/>
  <c r="C6" i="2"/>
  <c r="C39" i="2"/>
  <c r="C38" i="2"/>
  <c r="C37" i="2"/>
  <c r="C36" i="2"/>
  <c r="C29" i="2"/>
  <c r="C28" i="2"/>
  <c r="C27" i="2"/>
  <c r="C26" i="2"/>
  <c r="C19" i="2"/>
  <c r="C18" i="2"/>
  <c r="C17" i="2"/>
  <c r="C16" i="2"/>
  <c r="C9" i="2"/>
  <c r="C8" i="2"/>
  <c r="C7" i="2"/>
  <c r="C45" i="9"/>
  <c r="D45" i="9"/>
  <c r="E45" i="9"/>
  <c r="F45" i="9"/>
  <c r="G45" i="9"/>
  <c r="H45" i="9"/>
  <c r="M45" i="9"/>
  <c r="C55" i="9"/>
  <c r="D55" i="9"/>
  <c r="E55" i="9"/>
  <c r="F55" i="9"/>
  <c r="G55" i="9"/>
  <c r="H55" i="9"/>
  <c r="M55" i="9"/>
  <c r="C65" i="9"/>
  <c r="D65" i="9"/>
  <c r="E65" i="9"/>
  <c r="F65" i="9"/>
  <c r="G65" i="9"/>
  <c r="H65" i="9"/>
  <c r="M65" i="9"/>
  <c r="C75" i="9"/>
  <c r="D75" i="9"/>
  <c r="E75" i="9"/>
  <c r="F75" i="9"/>
  <c r="G75" i="9"/>
  <c r="H75" i="9"/>
  <c r="M75" i="9"/>
  <c r="O79" i="9"/>
  <c r="O37" i="9"/>
  <c r="M35" i="9"/>
  <c r="H35" i="9"/>
  <c r="G35" i="9"/>
  <c r="F35" i="9"/>
  <c r="E35" i="9"/>
  <c r="D35" i="9"/>
  <c r="C35" i="9"/>
  <c r="M25" i="9"/>
  <c r="H25" i="9"/>
  <c r="G25" i="9"/>
  <c r="F25" i="9"/>
  <c r="E25" i="9"/>
  <c r="D25" i="9"/>
  <c r="C25" i="9"/>
  <c r="M15" i="9"/>
  <c r="H15" i="9"/>
  <c r="G15" i="9"/>
  <c r="F15" i="9"/>
  <c r="E15" i="9"/>
  <c r="D15" i="9"/>
  <c r="C15" i="9"/>
  <c r="O7" i="9"/>
  <c r="M5" i="9"/>
  <c r="H5" i="9"/>
  <c r="G5" i="9"/>
  <c r="F5" i="9"/>
  <c r="E5" i="9"/>
  <c r="D5" i="9"/>
  <c r="C5" i="9"/>
  <c r="O48" i="9" l="1"/>
  <c r="O67" i="9"/>
  <c r="O68" i="9"/>
  <c r="O69" i="9"/>
  <c r="O57" i="9"/>
  <c r="O58" i="9"/>
  <c r="O49" i="9"/>
  <c r="O59" i="9"/>
  <c r="O77" i="9"/>
  <c r="O46" i="9"/>
  <c r="O78" i="9"/>
  <c r="O56" i="9"/>
  <c r="O47" i="9"/>
  <c r="O17" i="9"/>
  <c r="O18" i="9"/>
  <c r="O19" i="9"/>
  <c r="O38" i="9"/>
  <c r="O26" i="9"/>
  <c r="O39" i="9"/>
  <c r="O27" i="9"/>
  <c r="O8" i="9"/>
  <c r="O28" i="9"/>
  <c r="O9" i="9"/>
  <c r="O29" i="9"/>
  <c r="O16" i="9"/>
  <c r="O36" i="9"/>
  <c r="O6" i="9"/>
  <c r="R2" i="9" l="1"/>
  <c r="M2" i="6"/>
  <c r="M2" i="5"/>
  <c r="Q2" i="4"/>
  <c r="V3" i="3"/>
  <c r="R2" i="7"/>
  <c r="R2" i="2"/>
  <c r="Q39" i="7"/>
  <c r="M79" i="9" s="1"/>
  <c r="N39" i="7"/>
  <c r="H79" i="9" s="1"/>
  <c r="M39" i="7"/>
  <c r="G79" i="9" s="1"/>
  <c r="K39" i="7"/>
  <c r="E79" i="9" s="1"/>
  <c r="J39" i="7"/>
  <c r="D79" i="9" s="1"/>
  <c r="I39" i="7"/>
  <c r="C79" i="9" s="1"/>
  <c r="Q38" i="7"/>
  <c r="M78" i="9" s="1"/>
  <c r="N38" i="7"/>
  <c r="H78" i="9" s="1"/>
  <c r="M38" i="7"/>
  <c r="G78" i="9" s="1"/>
  <c r="K38" i="7"/>
  <c r="E78" i="9" s="1"/>
  <c r="J38" i="7"/>
  <c r="D78" i="9" s="1"/>
  <c r="I38" i="7"/>
  <c r="C78" i="9" s="1"/>
  <c r="Q37" i="7"/>
  <c r="M77" i="9" s="1"/>
  <c r="N37" i="7"/>
  <c r="H77" i="9" s="1"/>
  <c r="M37" i="7"/>
  <c r="K37" i="7"/>
  <c r="E77" i="9" s="1"/>
  <c r="J37" i="7"/>
  <c r="D77" i="9" s="1"/>
  <c r="I37" i="7"/>
  <c r="C77" i="9" s="1"/>
  <c r="Q36" i="7"/>
  <c r="M76" i="9" s="1"/>
  <c r="N36" i="7"/>
  <c r="H76" i="9" s="1"/>
  <c r="M36" i="7"/>
  <c r="G76" i="9" s="1"/>
  <c r="K36" i="7"/>
  <c r="E76" i="9" s="1"/>
  <c r="J36" i="7"/>
  <c r="D76" i="9" s="1"/>
  <c r="I36" i="7"/>
  <c r="C76" i="9" s="1"/>
  <c r="G35" i="7"/>
  <c r="F35" i="7"/>
  <c r="E35" i="7"/>
  <c r="D35" i="7"/>
  <c r="Q29" i="7"/>
  <c r="M69" i="9" s="1"/>
  <c r="N29" i="7"/>
  <c r="H69" i="9" s="1"/>
  <c r="M29" i="7"/>
  <c r="K29" i="7"/>
  <c r="E69" i="9" s="1"/>
  <c r="J29" i="7"/>
  <c r="D69" i="9" s="1"/>
  <c r="I29" i="7"/>
  <c r="C69" i="9" s="1"/>
  <c r="Q28" i="7"/>
  <c r="M68" i="9" s="1"/>
  <c r="N28" i="7"/>
  <c r="H68" i="9" s="1"/>
  <c r="M28" i="7"/>
  <c r="G68" i="9" s="1"/>
  <c r="K28" i="7"/>
  <c r="E68" i="9" s="1"/>
  <c r="J28" i="7"/>
  <c r="D68" i="9" s="1"/>
  <c r="I28" i="7"/>
  <c r="C68" i="9" s="1"/>
  <c r="Q27" i="7"/>
  <c r="M67" i="9" s="1"/>
  <c r="N27" i="7"/>
  <c r="H67" i="9" s="1"/>
  <c r="M27" i="7"/>
  <c r="K27" i="7"/>
  <c r="E67" i="9" s="1"/>
  <c r="J27" i="7"/>
  <c r="D67" i="9" s="1"/>
  <c r="I27" i="7"/>
  <c r="C67" i="9" s="1"/>
  <c r="Q26" i="7"/>
  <c r="M66" i="9" s="1"/>
  <c r="N26" i="7"/>
  <c r="H66" i="9" s="1"/>
  <c r="M26" i="7"/>
  <c r="G66" i="9" s="1"/>
  <c r="K26" i="7"/>
  <c r="E66" i="9" s="1"/>
  <c r="J26" i="7"/>
  <c r="D66" i="9" s="1"/>
  <c r="I26" i="7"/>
  <c r="C66" i="9" s="1"/>
  <c r="G25" i="7"/>
  <c r="F25" i="7"/>
  <c r="E25" i="7"/>
  <c r="D25" i="7"/>
  <c r="Q19" i="7"/>
  <c r="M59" i="9" s="1"/>
  <c r="N19" i="7"/>
  <c r="H59" i="9" s="1"/>
  <c r="M19" i="7"/>
  <c r="G59" i="9" s="1"/>
  <c r="K19" i="7"/>
  <c r="E59" i="9" s="1"/>
  <c r="J19" i="7"/>
  <c r="D59" i="9" s="1"/>
  <c r="I19" i="7"/>
  <c r="C59" i="9" s="1"/>
  <c r="Q18" i="7"/>
  <c r="M58" i="9" s="1"/>
  <c r="N18" i="7"/>
  <c r="H58" i="9" s="1"/>
  <c r="M18" i="7"/>
  <c r="G58" i="9" s="1"/>
  <c r="K18" i="7"/>
  <c r="E58" i="9" s="1"/>
  <c r="J18" i="7"/>
  <c r="D58" i="9" s="1"/>
  <c r="I18" i="7"/>
  <c r="C58" i="9" s="1"/>
  <c r="Q17" i="7"/>
  <c r="M57" i="9" s="1"/>
  <c r="N17" i="7"/>
  <c r="H57" i="9" s="1"/>
  <c r="M17" i="7"/>
  <c r="G57" i="9" s="1"/>
  <c r="K17" i="7"/>
  <c r="E57" i="9" s="1"/>
  <c r="J17" i="7"/>
  <c r="D57" i="9" s="1"/>
  <c r="I17" i="7"/>
  <c r="C57" i="9" s="1"/>
  <c r="Q16" i="7"/>
  <c r="M56" i="9" s="1"/>
  <c r="N16" i="7"/>
  <c r="H56" i="9" s="1"/>
  <c r="M16" i="7"/>
  <c r="G56" i="9" s="1"/>
  <c r="K16" i="7"/>
  <c r="E56" i="9" s="1"/>
  <c r="J16" i="7"/>
  <c r="D56" i="9" s="1"/>
  <c r="I16" i="7"/>
  <c r="G15" i="7"/>
  <c r="F15" i="7"/>
  <c r="E15" i="7"/>
  <c r="D15" i="7"/>
  <c r="Q9" i="7"/>
  <c r="M49" i="9" s="1"/>
  <c r="N9" i="7"/>
  <c r="H49" i="9" s="1"/>
  <c r="M9" i="7"/>
  <c r="K9" i="7"/>
  <c r="E49" i="9" s="1"/>
  <c r="J9" i="7"/>
  <c r="D49" i="9" s="1"/>
  <c r="I9" i="7"/>
  <c r="C49" i="9" s="1"/>
  <c r="Q8" i="7"/>
  <c r="M48" i="9" s="1"/>
  <c r="N8" i="7"/>
  <c r="H48" i="9" s="1"/>
  <c r="M8" i="7"/>
  <c r="K8" i="7"/>
  <c r="E48" i="9" s="1"/>
  <c r="J8" i="7"/>
  <c r="D48" i="9" s="1"/>
  <c r="I8" i="7"/>
  <c r="C48" i="9" s="1"/>
  <c r="Q7" i="7"/>
  <c r="M47" i="9" s="1"/>
  <c r="N7" i="7"/>
  <c r="H47" i="9" s="1"/>
  <c r="M7" i="7"/>
  <c r="G47" i="9" s="1"/>
  <c r="K7" i="7"/>
  <c r="E47" i="9" s="1"/>
  <c r="J7" i="7"/>
  <c r="D47" i="9" s="1"/>
  <c r="I7" i="7"/>
  <c r="C47" i="9" s="1"/>
  <c r="Q6" i="7"/>
  <c r="M46" i="9" s="1"/>
  <c r="N6" i="7"/>
  <c r="H46" i="9" s="1"/>
  <c r="M6" i="7"/>
  <c r="G46" i="9" s="1"/>
  <c r="K6" i="7"/>
  <c r="E46" i="9" s="1"/>
  <c r="J6" i="7"/>
  <c r="D46" i="9" s="1"/>
  <c r="I6" i="7"/>
  <c r="C46" i="9" s="1"/>
  <c r="G5" i="7"/>
  <c r="F5" i="7"/>
  <c r="E5" i="7"/>
  <c r="D5" i="7"/>
  <c r="K15" i="6"/>
  <c r="K8" i="6"/>
  <c r="K13" i="5"/>
  <c r="E13" i="5"/>
  <c r="G7" i="4"/>
  <c r="M25" i="4"/>
  <c r="G25" i="4"/>
  <c r="M19" i="4"/>
  <c r="G19" i="4"/>
  <c r="M13" i="4"/>
  <c r="K7" i="5" s="1"/>
  <c r="E8" i="6" s="1"/>
  <c r="G13" i="4"/>
  <c r="M7" i="4"/>
  <c r="Q29" i="2"/>
  <c r="M29" i="9" s="1"/>
  <c r="Q28" i="2"/>
  <c r="M28" i="9" s="1"/>
  <c r="Q27" i="2"/>
  <c r="M27" i="9" s="1"/>
  <c r="Q26" i="2"/>
  <c r="M26" i="9" s="1"/>
  <c r="N26" i="2"/>
  <c r="H26" i="9" s="1"/>
  <c r="M26" i="2"/>
  <c r="G26" i="9" s="1"/>
  <c r="K26" i="2"/>
  <c r="E26" i="9" s="1"/>
  <c r="J26" i="2"/>
  <c r="D26" i="9" s="1"/>
  <c r="Q6" i="2"/>
  <c r="M6" i="9" s="1"/>
  <c r="N6" i="2"/>
  <c r="H6" i="9" s="1"/>
  <c r="M6" i="2"/>
  <c r="G6" i="9" s="1"/>
  <c r="K6" i="2"/>
  <c r="E6" i="9" s="1"/>
  <c r="J6" i="2"/>
  <c r="D6" i="9" s="1"/>
  <c r="I6" i="2"/>
  <c r="C6" i="9" s="1"/>
  <c r="Q7" i="2"/>
  <c r="M7" i="9" s="1"/>
  <c r="N7" i="2"/>
  <c r="H7" i="9" s="1"/>
  <c r="M7" i="2"/>
  <c r="G7" i="9" s="1"/>
  <c r="K7" i="2"/>
  <c r="E7" i="9" s="1"/>
  <c r="J7" i="2"/>
  <c r="D7" i="9" s="1"/>
  <c r="I7" i="2"/>
  <c r="C7" i="9" s="1"/>
  <c r="Q9" i="2"/>
  <c r="M9" i="9" s="1"/>
  <c r="N9" i="2"/>
  <c r="H9" i="9" s="1"/>
  <c r="M9" i="2"/>
  <c r="G9" i="9" s="1"/>
  <c r="K9" i="2"/>
  <c r="E9" i="9" s="1"/>
  <c r="J9" i="2"/>
  <c r="D9" i="9" s="1"/>
  <c r="Q8" i="2"/>
  <c r="M8" i="9" s="1"/>
  <c r="N8" i="2"/>
  <c r="H8" i="9" s="1"/>
  <c r="M8" i="2"/>
  <c r="G8" i="9" s="1"/>
  <c r="K8" i="2"/>
  <c r="E8" i="9" s="1"/>
  <c r="J8" i="2"/>
  <c r="D8" i="9" s="1"/>
  <c r="Q38" i="2"/>
  <c r="M38" i="9" s="1"/>
  <c r="N38" i="2"/>
  <c r="H38" i="9" s="1"/>
  <c r="M38" i="2"/>
  <c r="G38" i="9" s="1"/>
  <c r="K38" i="2"/>
  <c r="E38" i="9" s="1"/>
  <c r="J38" i="2"/>
  <c r="D38" i="9" s="1"/>
  <c r="I38" i="2"/>
  <c r="C38" i="9" s="1"/>
  <c r="N28" i="2"/>
  <c r="H28" i="9" s="1"/>
  <c r="M28" i="2"/>
  <c r="G28" i="9" s="1"/>
  <c r="K28" i="2"/>
  <c r="E28" i="9" s="1"/>
  <c r="J28" i="2"/>
  <c r="D28" i="9" s="1"/>
  <c r="I28" i="2"/>
  <c r="C28" i="9" s="1"/>
  <c r="I8" i="2"/>
  <c r="C8" i="9" s="1"/>
  <c r="Q18" i="2"/>
  <c r="M18" i="9" s="1"/>
  <c r="K18" i="2"/>
  <c r="E18" i="9" s="1"/>
  <c r="J18" i="2"/>
  <c r="D18" i="9" s="1"/>
  <c r="Q16" i="2"/>
  <c r="M16" i="9" s="1"/>
  <c r="N16" i="2"/>
  <c r="H16" i="9" s="1"/>
  <c r="M16" i="2"/>
  <c r="G16" i="9" s="1"/>
  <c r="K16" i="2"/>
  <c r="E16" i="9" s="1"/>
  <c r="J16" i="2"/>
  <c r="D16" i="9" s="1"/>
  <c r="I16" i="2"/>
  <c r="C16" i="9" s="1"/>
  <c r="H50" i="9" l="1"/>
  <c r="H70" i="9"/>
  <c r="D60" i="9"/>
  <c r="J57" i="9"/>
  <c r="K57" i="9"/>
  <c r="I57" i="9"/>
  <c r="E80" i="9"/>
  <c r="J56" i="9"/>
  <c r="K56" i="9"/>
  <c r="G60" i="9"/>
  <c r="I56" i="9"/>
  <c r="E70" i="9"/>
  <c r="L16" i="7"/>
  <c r="F56" i="9" s="1"/>
  <c r="C56" i="9"/>
  <c r="O9" i="7"/>
  <c r="G49" i="9"/>
  <c r="M70" i="9"/>
  <c r="D80" i="9"/>
  <c r="O37" i="7"/>
  <c r="G77" i="9"/>
  <c r="G80" i="9" s="1"/>
  <c r="E60" i="9"/>
  <c r="I76" i="9"/>
  <c r="J76" i="9"/>
  <c r="K76" i="9"/>
  <c r="H60" i="9"/>
  <c r="H80" i="9"/>
  <c r="E50" i="9"/>
  <c r="K46" i="9"/>
  <c r="I46" i="9"/>
  <c r="J46" i="9"/>
  <c r="J58" i="9"/>
  <c r="K58" i="9"/>
  <c r="I58" i="9"/>
  <c r="K66" i="9"/>
  <c r="J66" i="9"/>
  <c r="I66" i="9"/>
  <c r="I78" i="9"/>
  <c r="K78" i="9"/>
  <c r="J78" i="9"/>
  <c r="M50" i="9"/>
  <c r="O29" i="7"/>
  <c r="G69" i="9"/>
  <c r="O8" i="7"/>
  <c r="G48" i="9"/>
  <c r="K68" i="9"/>
  <c r="I68" i="9"/>
  <c r="J68" i="9"/>
  <c r="D50" i="9"/>
  <c r="K47" i="9"/>
  <c r="I47" i="9"/>
  <c r="J47" i="9"/>
  <c r="M60" i="9"/>
  <c r="K59" i="9"/>
  <c r="I59" i="9"/>
  <c r="J59" i="9"/>
  <c r="D70" i="9"/>
  <c r="O27" i="7"/>
  <c r="G67" i="9"/>
  <c r="M80" i="9"/>
  <c r="I79" i="9"/>
  <c r="J79" i="9"/>
  <c r="K79" i="9"/>
  <c r="K7" i="9"/>
  <c r="J7" i="9"/>
  <c r="I7" i="9"/>
  <c r="K16" i="9"/>
  <c r="I16" i="9"/>
  <c r="J16" i="9"/>
  <c r="G10" i="9"/>
  <c r="J6" i="9"/>
  <c r="K6" i="9"/>
  <c r="I6" i="9"/>
  <c r="M10" i="9"/>
  <c r="K9" i="9"/>
  <c r="I9" i="9"/>
  <c r="J9" i="9"/>
  <c r="K26" i="9"/>
  <c r="J26" i="9"/>
  <c r="I26" i="9"/>
  <c r="H10" i="9"/>
  <c r="I38" i="9"/>
  <c r="K38" i="9"/>
  <c r="J38" i="9"/>
  <c r="K28" i="9"/>
  <c r="J28" i="9"/>
  <c r="I28" i="9"/>
  <c r="D10" i="9"/>
  <c r="K8" i="9"/>
  <c r="J8" i="9"/>
  <c r="I8" i="9"/>
  <c r="E10" i="9"/>
  <c r="M30" i="9"/>
  <c r="O6" i="2"/>
  <c r="O7" i="2"/>
  <c r="O7" i="7"/>
  <c r="O16" i="7"/>
  <c r="O36" i="7"/>
  <c r="O26" i="7"/>
  <c r="O38" i="7"/>
  <c r="L38" i="7"/>
  <c r="F78" i="9" s="1"/>
  <c r="L36" i="7"/>
  <c r="F76" i="9" s="1"/>
  <c r="O39" i="7"/>
  <c r="L39" i="7"/>
  <c r="F79" i="9" s="1"/>
  <c r="L37" i="7"/>
  <c r="F77" i="9" s="1"/>
  <c r="O28" i="7"/>
  <c r="L27" i="7"/>
  <c r="F67" i="9" s="1"/>
  <c r="L26" i="7"/>
  <c r="F66" i="9" s="1"/>
  <c r="L28" i="7"/>
  <c r="F68" i="9" s="1"/>
  <c r="L29" i="7"/>
  <c r="F69" i="9" s="1"/>
  <c r="L17" i="7"/>
  <c r="F57" i="9" s="1"/>
  <c r="O19" i="7"/>
  <c r="O18" i="7"/>
  <c r="O17" i="7"/>
  <c r="L19" i="7"/>
  <c r="F59" i="9" s="1"/>
  <c r="L18" i="7"/>
  <c r="F58" i="9" s="1"/>
  <c r="O6" i="7"/>
  <c r="L8" i="7"/>
  <c r="F48" i="9" s="1"/>
  <c r="L9" i="7"/>
  <c r="F49" i="9" s="1"/>
  <c r="L6" i="7"/>
  <c r="F46" i="9" s="1"/>
  <c r="L7" i="7"/>
  <c r="F47" i="9" s="1"/>
  <c r="O38" i="2"/>
  <c r="L38" i="2"/>
  <c r="F38" i="9" s="1"/>
  <c r="O26" i="2"/>
  <c r="L8" i="2"/>
  <c r="F8" i="9" s="1"/>
  <c r="L7" i="2"/>
  <c r="F7" i="9" s="1"/>
  <c r="L28" i="2"/>
  <c r="F28" i="9" s="1"/>
  <c r="O16" i="2"/>
  <c r="O9" i="2"/>
  <c r="L16" i="2"/>
  <c r="F16" i="9" s="1"/>
  <c r="O8" i="2"/>
  <c r="L6" i="2"/>
  <c r="F6" i="9" s="1"/>
  <c r="E7" i="5"/>
  <c r="E15" i="6" s="1"/>
  <c r="O28" i="2"/>
  <c r="Q39" i="2"/>
  <c r="M39" i="9" s="1"/>
  <c r="N39" i="2"/>
  <c r="H39" i="9" s="1"/>
  <c r="M39" i="2"/>
  <c r="G39" i="9" s="1"/>
  <c r="K39" i="2"/>
  <c r="E39" i="9" s="1"/>
  <c r="J39" i="2"/>
  <c r="D39" i="9" s="1"/>
  <c r="I39" i="2"/>
  <c r="C39" i="9" s="1"/>
  <c r="Q37" i="2"/>
  <c r="M37" i="9" s="1"/>
  <c r="N37" i="2"/>
  <c r="H37" i="9" s="1"/>
  <c r="M37" i="2"/>
  <c r="G37" i="9" s="1"/>
  <c r="K37" i="2"/>
  <c r="E37" i="9" s="1"/>
  <c r="J37" i="2"/>
  <c r="D37" i="9" s="1"/>
  <c r="I37" i="2"/>
  <c r="C37" i="9" s="1"/>
  <c r="Q36" i="2"/>
  <c r="M36" i="9" s="1"/>
  <c r="N36" i="2"/>
  <c r="H36" i="9" s="1"/>
  <c r="M36" i="2"/>
  <c r="G36" i="9" s="1"/>
  <c r="K36" i="2"/>
  <c r="E36" i="9" s="1"/>
  <c r="J36" i="2"/>
  <c r="D36" i="9" s="1"/>
  <c r="I36" i="2"/>
  <c r="C36" i="9" s="1"/>
  <c r="G35" i="2"/>
  <c r="F35" i="2"/>
  <c r="E35" i="2"/>
  <c r="D35" i="2"/>
  <c r="N29" i="2"/>
  <c r="H29" i="9" s="1"/>
  <c r="M29" i="2"/>
  <c r="G29" i="9" s="1"/>
  <c r="K29" i="2"/>
  <c r="E29" i="9" s="1"/>
  <c r="J29" i="2"/>
  <c r="D29" i="9" s="1"/>
  <c r="I29" i="2"/>
  <c r="C29" i="9" s="1"/>
  <c r="N27" i="2"/>
  <c r="H27" i="9" s="1"/>
  <c r="M27" i="2"/>
  <c r="G27" i="9" s="1"/>
  <c r="K27" i="2"/>
  <c r="E27" i="9" s="1"/>
  <c r="J27" i="2"/>
  <c r="D27" i="9" s="1"/>
  <c r="I27" i="2"/>
  <c r="C27" i="9" s="1"/>
  <c r="I26" i="2"/>
  <c r="G25" i="2"/>
  <c r="F25" i="2"/>
  <c r="E25" i="2"/>
  <c r="D25" i="2"/>
  <c r="Q19" i="2"/>
  <c r="M19" i="9" s="1"/>
  <c r="N19" i="2"/>
  <c r="H19" i="9" s="1"/>
  <c r="M19" i="2"/>
  <c r="G19" i="9" s="1"/>
  <c r="K19" i="2"/>
  <c r="E19" i="9" s="1"/>
  <c r="J19" i="2"/>
  <c r="D19" i="9" s="1"/>
  <c r="I19" i="2"/>
  <c r="C19" i="9" s="1"/>
  <c r="N18" i="2"/>
  <c r="H18" i="9" s="1"/>
  <c r="M18" i="2"/>
  <c r="G18" i="9" s="1"/>
  <c r="I18" i="2"/>
  <c r="C18" i="9" s="1"/>
  <c r="Q17" i="2"/>
  <c r="M17" i="9" s="1"/>
  <c r="N17" i="2"/>
  <c r="H17" i="9" s="1"/>
  <c r="M17" i="2"/>
  <c r="G17" i="9" s="1"/>
  <c r="K17" i="2"/>
  <c r="E17" i="9" s="1"/>
  <c r="J17" i="2"/>
  <c r="D17" i="9" s="1"/>
  <c r="I17" i="2"/>
  <c r="C17" i="9" s="1"/>
  <c r="G15" i="2"/>
  <c r="F15" i="2"/>
  <c r="E15" i="2"/>
  <c r="D15" i="2"/>
  <c r="I9" i="2"/>
  <c r="C9" i="9" s="1"/>
  <c r="G5" i="2"/>
  <c r="F5" i="2"/>
  <c r="E5" i="2"/>
  <c r="D5" i="2"/>
  <c r="E20" i="9" l="1"/>
  <c r="H30" i="9"/>
  <c r="H20" i="9"/>
  <c r="E40" i="9"/>
  <c r="E30" i="9"/>
  <c r="F70" i="9"/>
  <c r="G30" i="9"/>
  <c r="K48" i="9"/>
  <c r="I48" i="9"/>
  <c r="J48" i="9"/>
  <c r="F80" i="9"/>
  <c r="K67" i="9"/>
  <c r="I67" i="9"/>
  <c r="J67" i="9"/>
  <c r="I69" i="9"/>
  <c r="J69" i="9"/>
  <c r="K69" i="9"/>
  <c r="F60" i="9"/>
  <c r="G50" i="9"/>
  <c r="J49" i="9"/>
  <c r="K49" i="9"/>
  <c r="I49" i="9"/>
  <c r="I60" i="9"/>
  <c r="N57" i="9" s="1"/>
  <c r="F50" i="9"/>
  <c r="I77" i="9"/>
  <c r="I80" i="9" s="1"/>
  <c r="J77" i="9"/>
  <c r="K77" i="9"/>
  <c r="G70" i="9"/>
  <c r="L26" i="2"/>
  <c r="F26" i="9" s="1"/>
  <c r="C26" i="9"/>
  <c r="J39" i="9"/>
  <c r="I39" i="9"/>
  <c r="K39" i="9"/>
  <c r="I10" i="9"/>
  <c r="N9" i="9" s="1"/>
  <c r="K20" i="9"/>
  <c r="K30" i="9"/>
  <c r="K40" i="9"/>
  <c r="K10" i="9"/>
  <c r="L6" i="9" s="1"/>
  <c r="D40" i="9"/>
  <c r="I37" i="9"/>
  <c r="K37" i="9"/>
  <c r="J37" i="9"/>
  <c r="H40" i="9"/>
  <c r="K17" i="9"/>
  <c r="J17" i="9"/>
  <c r="I17" i="9"/>
  <c r="J10" i="9"/>
  <c r="K19" i="9"/>
  <c r="J19" i="9"/>
  <c r="I19" i="9"/>
  <c r="I29" i="9"/>
  <c r="K29" i="9"/>
  <c r="J29" i="9"/>
  <c r="G20" i="9"/>
  <c r="I36" i="9"/>
  <c r="J36" i="9"/>
  <c r="G40" i="9"/>
  <c r="K36" i="9"/>
  <c r="M20" i="9"/>
  <c r="K18" i="9"/>
  <c r="J18" i="9"/>
  <c r="I18" i="9"/>
  <c r="I27" i="9"/>
  <c r="K27" i="9"/>
  <c r="J27" i="9"/>
  <c r="M40" i="9"/>
  <c r="D20" i="9"/>
  <c r="D30" i="9"/>
  <c r="L9" i="2"/>
  <c r="F9" i="9" s="1"/>
  <c r="F10" i="9" s="1"/>
  <c r="O37" i="2"/>
  <c r="O36" i="2"/>
  <c r="L39" i="2"/>
  <c r="F39" i="9" s="1"/>
  <c r="O27" i="2"/>
  <c r="L37" i="2"/>
  <c r="F37" i="9" s="1"/>
  <c r="O39" i="2"/>
  <c r="L36" i="2"/>
  <c r="F36" i="9" s="1"/>
  <c r="O29" i="2"/>
  <c r="L29" i="2"/>
  <c r="F29" i="9" s="1"/>
  <c r="L27" i="2"/>
  <c r="F27" i="9" s="1"/>
  <c r="O19" i="2"/>
  <c r="L19" i="2"/>
  <c r="F19" i="9" s="1"/>
  <c r="O17" i="2"/>
  <c r="L18" i="2"/>
  <c r="F18" i="9" s="1"/>
  <c r="O18" i="2"/>
  <c r="L17" i="2"/>
  <c r="F17" i="9" s="1"/>
  <c r="J80" i="9" l="1"/>
  <c r="L26" i="9"/>
  <c r="J40" i="9"/>
  <c r="K50" i="9"/>
  <c r="L47" i="9" s="1"/>
  <c r="N6" i="9"/>
  <c r="N7" i="9"/>
  <c r="I50" i="9"/>
  <c r="N47" i="9" s="1"/>
  <c r="I20" i="9"/>
  <c r="N16" i="9" s="1"/>
  <c r="J50" i="9"/>
  <c r="F40" i="9"/>
  <c r="I30" i="9"/>
  <c r="N27" i="9" s="1"/>
  <c r="N58" i="9"/>
  <c r="J30" i="9"/>
  <c r="L7" i="9"/>
  <c r="L9" i="9"/>
  <c r="L8" i="9"/>
  <c r="N79" i="9"/>
  <c r="N78" i="9"/>
  <c r="N76" i="9"/>
  <c r="K60" i="9"/>
  <c r="J70" i="9"/>
  <c r="N56" i="9"/>
  <c r="N59" i="9"/>
  <c r="J60" i="9"/>
  <c r="K80" i="9"/>
  <c r="L76" i="9" s="1"/>
  <c r="I70" i="9"/>
  <c r="L37" i="9"/>
  <c r="N77" i="9"/>
  <c r="F20" i="9"/>
  <c r="K70" i="9"/>
  <c r="L68" i="9" s="1"/>
  <c r="N8" i="9"/>
  <c r="J20" i="9"/>
  <c r="L36" i="9"/>
  <c r="L18" i="9"/>
  <c r="L16" i="9"/>
  <c r="L39" i="9"/>
  <c r="L29" i="9"/>
  <c r="L27" i="9"/>
  <c r="L28" i="9"/>
  <c r="F30" i="9"/>
  <c r="L38" i="9"/>
  <c r="I40" i="9"/>
  <c r="N39" i="9" s="1"/>
  <c r="L19" i="9"/>
  <c r="L17" i="9"/>
  <c r="L49" i="9" l="1"/>
  <c r="N28" i="9"/>
  <c r="N29" i="9"/>
  <c r="N26" i="9"/>
  <c r="L46" i="9"/>
  <c r="L48" i="9"/>
  <c r="N48" i="9"/>
  <c r="N49" i="9"/>
  <c r="N46" i="9"/>
  <c r="N19" i="9"/>
  <c r="N18" i="9"/>
  <c r="N17" i="9"/>
  <c r="L77" i="9"/>
  <c r="L78" i="9"/>
  <c r="L79" i="9"/>
  <c r="N37" i="9"/>
  <c r="L66" i="9"/>
  <c r="N60" i="9"/>
  <c r="N38" i="9"/>
  <c r="L69" i="9"/>
  <c r="N80" i="9"/>
  <c r="L67" i="9"/>
  <c r="L58" i="9"/>
  <c r="L59" i="9"/>
  <c r="L57" i="9"/>
  <c r="L56" i="9"/>
  <c r="N68" i="9"/>
  <c r="N66" i="9"/>
  <c r="N69" i="9"/>
  <c r="N67" i="9"/>
  <c r="N36" i="9"/>
  <c r="N10" i="9"/>
  <c r="P7" i="9" s="1"/>
  <c r="N30" i="9" l="1"/>
  <c r="P26" i="9" s="1"/>
  <c r="N50" i="9"/>
  <c r="P48" i="9" s="1"/>
  <c r="P58" i="9"/>
  <c r="P78" i="9"/>
  <c r="P6" i="9"/>
  <c r="N20" i="9"/>
  <c r="P17" i="9" s="1"/>
  <c r="P76" i="9"/>
  <c r="P56" i="9"/>
  <c r="P57" i="9"/>
  <c r="P79" i="9"/>
  <c r="P59" i="9"/>
  <c r="P77" i="9"/>
  <c r="N70" i="9"/>
  <c r="P68" i="9" s="1"/>
  <c r="N40" i="9"/>
  <c r="P36" i="9" s="1"/>
  <c r="P8" i="9"/>
  <c r="P9" i="9"/>
  <c r="P47" i="9" l="1"/>
  <c r="P28" i="9"/>
  <c r="P27" i="9"/>
  <c r="P29" i="9"/>
  <c r="P49" i="9"/>
  <c r="P46" i="9"/>
  <c r="P69" i="9"/>
  <c r="B57" i="9"/>
  <c r="P19" i="9"/>
  <c r="P16" i="9"/>
  <c r="P18" i="9"/>
  <c r="B58" i="9"/>
  <c r="B77" i="9"/>
  <c r="B76" i="9"/>
  <c r="P67" i="9"/>
  <c r="B56" i="9"/>
  <c r="B59" i="9"/>
  <c r="B9" i="9"/>
  <c r="B7" i="9"/>
  <c r="P66" i="9"/>
  <c r="B79" i="9"/>
  <c r="B78" i="9"/>
  <c r="B6" i="9"/>
  <c r="B8" i="9"/>
  <c r="P37" i="9"/>
  <c r="P38" i="9"/>
  <c r="P39" i="9"/>
  <c r="B46" i="9" l="1"/>
  <c r="B47" i="9"/>
  <c r="B49" i="9"/>
  <c r="B26" i="9"/>
  <c r="B27" i="9"/>
  <c r="B29" i="9"/>
  <c r="B28" i="9"/>
  <c r="B48" i="9"/>
  <c r="R76" i="9"/>
  <c r="R77" i="9"/>
  <c r="J21" i="3" s="1"/>
  <c r="R6" i="9"/>
  <c r="R7" i="9"/>
  <c r="U6" i="3" s="1"/>
  <c r="R56" i="9"/>
  <c r="R57" i="9"/>
  <c r="J16" i="3" s="1"/>
  <c r="B18" i="9"/>
  <c r="B17" i="9"/>
  <c r="B19" i="9"/>
  <c r="B16" i="9"/>
  <c r="B66" i="9"/>
  <c r="B37" i="9"/>
  <c r="B68" i="9"/>
  <c r="B69" i="9"/>
  <c r="B67" i="9"/>
  <c r="B36" i="9"/>
  <c r="B39" i="9"/>
  <c r="B38" i="9"/>
  <c r="W18" i="9" l="1"/>
  <c r="W19" i="9"/>
  <c r="W16" i="9"/>
  <c r="W17" i="9"/>
  <c r="W37" i="9"/>
  <c r="W36" i="9"/>
  <c r="W38" i="9"/>
  <c r="W39" i="9"/>
  <c r="V9" i="9"/>
  <c r="V8" i="9"/>
  <c r="V7" i="9"/>
  <c r="V6" i="9"/>
  <c r="D6" i="3"/>
  <c r="R46" i="9"/>
  <c r="R47" i="9"/>
  <c r="U16" i="3" s="1"/>
  <c r="O21" i="3"/>
  <c r="O16" i="3"/>
  <c r="R26" i="9"/>
  <c r="R27" i="9"/>
  <c r="U11" i="3" s="1"/>
  <c r="R17" i="9"/>
  <c r="J6" i="3" s="1"/>
  <c r="R16" i="9"/>
  <c r="R66" i="9"/>
  <c r="R67" i="9"/>
  <c r="U21" i="3" s="1"/>
  <c r="R36" i="9"/>
  <c r="R37" i="9"/>
  <c r="J11" i="3" s="1"/>
  <c r="W27" i="9" l="1"/>
  <c r="W28" i="9"/>
  <c r="W29" i="9"/>
  <c r="W26" i="9"/>
  <c r="W9" i="9"/>
  <c r="W7" i="9"/>
  <c r="W6" i="9"/>
  <c r="W8" i="9"/>
  <c r="V17" i="9"/>
  <c r="V18" i="9"/>
  <c r="V19" i="9"/>
  <c r="V16" i="9"/>
  <c r="V36" i="9"/>
  <c r="V37" i="9"/>
  <c r="V39" i="9"/>
  <c r="V38" i="9"/>
  <c r="V29" i="9"/>
  <c r="V28" i="9"/>
  <c r="V26" i="9"/>
  <c r="V27" i="9"/>
  <c r="D16" i="3"/>
  <c r="D11" i="3"/>
  <c r="D21" i="3"/>
  <c r="O11" i="3"/>
  <c r="O6" i="3"/>
</calcChain>
</file>

<file path=xl/sharedStrings.xml><?xml version="1.0" encoding="utf-8"?>
<sst xmlns="http://schemas.openxmlformats.org/spreadsheetml/2006/main" count="245" uniqueCount="113">
  <si>
    <t>Brazil</t>
  </si>
  <si>
    <t>Croatia</t>
  </si>
  <si>
    <t>Mexico</t>
  </si>
  <si>
    <t>Cameroon</t>
  </si>
  <si>
    <t>Spain</t>
  </si>
  <si>
    <t>Chile</t>
  </si>
  <si>
    <t>Australia</t>
  </si>
  <si>
    <t>Colombia</t>
  </si>
  <si>
    <t>Greece</t>
  </si>
  <si>
    <t>Cote d'Ivoire</t>
  </si>
  <si>
    <t>Japan</t>
  </si>
  <si>
    <t>Uruguay</t>
  </si>
  <si>
    <t>Costa Rica</t>
  </si>
  <si>
    <t>England</t>
  </si>
  <si>
    <t>Italy</t>
  </si>
  <si>
    <t>Switzerland</t>
  </si>
  <si>
    <t>Ecuador</t>
  </si>
  <si>
    <t>France</t>
  </si>
  <si>
    <t>Honduras</t>
  </si>
  <si>
    <t>Argentina</t>
  </si>
  <si>
    <t>Bosnia-Herzegovina</t>
  </si>
  <si>
    <t>Iran</t>
  </si>
  <si>
    <t>Nigeria</t>
  </si>
  <si>
    <t>Germany</t>
  </si>
  <si>
    <t>Portugal</t>
  </si>
  <si>
    <t>Ghana</t>
  </si>
  <si>
    <t>USA</t>
  </si>
  <si>
    <t>Belgium</t>
  </si>
  <si>
    <t>Algeria</t>
  </si>
  <si>
    <t>Russia</t>
  </si>
  <si>
    <t>Korea Republic</t>
  </si>
  <si>
    <t>PTS</t>
  </si>
  <si>
    <t>A</t>
  </si>
  <si>
    <t>GD</t>
  </si>
  <si>
    <t>Play</t>
  </si>
  <si>
    <t>D</t>
  </si>
  <si>
    <t>Loss</t>
  </si>
  <si>
    <t>Draw</t>
  </si>
  <si>
    <t>Win</t>
  </si>
  <si>
    <t>:</t>
  </si>
  <si>
    <t>1st Group A</t>
  </si>
  <si>
    <t>2nd Group B</t>
  </si>
  <si>
    <t>1st Group C</t>
  </si>
  <si>
    <t>2nd Group D</t>
  </si>
  <si>
    <t>1st Group E</t>
  </si>
  <si>
    <t>2nd Group F</t>
  </si>
  <si>
    <t>1st Group G</t>
  </si>
  <si>
    <t>2nd Group H</t>
  </si>
  <si>
    <t>1st Group B</t>
  </si>
  <si>
    <t>2nd Group A</t>
  </si>
  <si>
    <t>1st Group D</t>
  </si>
  <si>
    <t>2nd Group C</t>
  </si>
  <si>
    <t>1st Group F</t>
  </si>
  <si>
    <t>2nd Group E</t>
  </si>
  <si>
    <t>1st Group H</t>
  </si>
  <si>
    <t>2nd Group G</t>
  </si>
  <si>
    <t>Winner 1</t>
  </si>
  <si>
    <t>Winner 2</t>
  </si>
  <si>
    <t>B</t>
  </si>
  <si>
    <t>Winner 3</t>
  </si>
  <si>
    <t>Winner 4</t>
  </si>
  <si>
    <t>C</t>
  </si>
  <si>
    <t>Winner 6</t>
  </si>
  <si>
    <t>Winner 5</t>
  </si>
  <si>
    <t>Winner 7</t>
  </si>
  <si>
    <t>Winner 8</t>
  </si>
  <si>
    <t>Winner A</t>
  </si>
  <si>
    <t>Winner B</t>
  </si>
  <si>
    <t>Winner C</t>
  </si>
  <si>
    <t>Winner D</t>
  </si>
  <si>
    <t>THIRD
PLACE</t>
  </si>
  <si>
    <t>Loser 1</t>
  </si>
  <si>
    <t>Loser 11</t>
  </si>
  <si>
    <t>FINAL</t>
  </si>
  <si>
    <t>Winner 11</t>
  </si>
  <si>
    <t>Netherlands</t>
  </si>
  <si>
    <t>Team</t>
  </si>
  <si>
    <t>FIFA Rank</t>
  </si>
  <si>
    <t>FIFA.com World Ranking</t>
  </si>
  <si>
    <t>GF</t>
  </si>
  <si>
    <t>GA</t>
  </si>
  <si>
    <t>FIFA</t>
  </si>
  <si>
    <t>DELTA</t>
  </si>
  <si>
    <t>Place</t>
  </si>
  <si>
    <t>R</t>
  </si>
  <si>
    <t>F-A</t>
  </si>
  <si>
    <t>Rank</t>
  </si>
  <si>
    <t>Groups A-D</t>
  </si>
  <si>
    <t>Groups E-H</t>
  </si>
  <si>
    <t>Calculations</t>
  </si>
  <si>
    <t>Group A</t>
  </si>
  <si>
    <t>Group E</t>
  </si>
  <si>
    <t>Group B</t>
  </si>
  <si>
    <t>Group F</t>
  </si>
  <si>
    <t>Group C</t>
  </si>
  <si>
    <t>Group G</t>
  </si>
  <si>
    <t>Group D</t>
  </si>
  <si>
    <t>Group H</t>
  </si>
  <si>
    <t>Groupings</t>
  </si>
  <si>
    <t>GROUP A</t>
  </si>
  <si>
    <t>GROUP B</t>
  </si>
  <si>
    <t>GROUP C</t>
  </si>
  <si>
    <t>GROUP D</t>
  </si>
  <si>
    <t>GROUPS A-D</t>
  </si>
  <si>
    <t>GROUP E</t>
  </si>
  <si>
    <t>GROUP F</t>
  </si>
  <si>
    <t>GROUP G</t>
  </si>
  <si>
    <t>GROUP H</t>
  </si>
  <si>
    <t>GROUPS E-H</t>
  </si>
  <si>
    <t>LAST 16</t>
  </si>
  <si>
    <t>QUARTER-FINALS</t>
  </si>
  <si>
    <t>SEMI-FINALS</t>
  </si>
  <si>
    <t xml:space="preserve">THE FINALS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</si>
</sst>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HandelGotDLig"/>
      <family val="2"/>
    </font>
    <font>
      <sz val="24"/>
      <color theme="1"/>
      <name val="HandelGotDLig"/>
      <family val="2"/>
    </font>
    <font>
      <sz val="14"/>
      <color theme="1"/>
      <name val="HandelGotDLig"/>
      <family val="2"/>
    </font>
    <font>
      <sz val="72"/>
      <color theme="5" tint="-0.249977111117893"/>
      <name val="HandelGotDLig"/>
      <family val="2"/>
    </font>
    <font>
      <i/>
      <sz val="72"/>
      <color theme="1"/>
      <name val="HandelGotDLig"/>
      <family val="2"/>
    </font>
    <font>
      <u/>
      <sz val="10"/>
      <color indexed="12"/>
      <name val="Arial"/>
      <family val="2"/>
    </font>
    <font>
      <sz val="10"/>
      <color rgb="FF0070C0"/>
      <name val="Areal"/>
    </font>
    <font>
      <sz val="28"/>
      <color theme="1"/>
      <name val="Calibri"/>
      <family val="2"/>
      <scheme val="minor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Eras Demi IT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HandelGotDLig"/>
      <family val="2"/>
    </font>
    <font>
      <sz val="72"/>
      <color theme="5" tint="-0.499984740745262"/>
      <name val="HandelGotDLig"/>
      <family val="2"/>
    </font>
    <font>
      <sz val="72"/>
      <color theme="1" tint="0.14999847407452621"/>
      <name val="HandelGotDLig"/>
      <family val="2"/>
    </font>
    <font>
      <i/>
      <sz val="66"/>
      <color theme="2" tint="-0.89999084444715716"/>
      <name val="HandelGotDLig"/>
      <family val="2"/>
    </font>
    <font>
      <sz val="11"/>
      <color theme="2" tint="-0.89999084444715716"/>
      <name val="Calibri"/>
      <family val="2"/>
      <scheme val="minor"/>
    </font>
    <font>
      <i/>
      <sz val="72"/>
      <color theme="2" tint="-0.89999084444715716"/>
      <name val="HandelGotDLig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4" borderId="7" applyNumberFormat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 applyProtection="1">
      <alignment vertical="center"/>
    </xf>
    <xf numFmtId="0" fontId="10" fillId="5" borderId="0" xfId="3" applyAlignment="1">
      <alignment horizontal="left" vertical="center" indent="1"/>
    </xf>
    <xf numFmtId="0" fontId="10" fillId="7" borderId="0" xfId="5" applyAlignment="1">
      <alignment horizontal="left" vertical="center" indent="1"/>
    </xf>
    <xf numFmtId="0" fontId="10" fillId="8" borderId="0" xfId="6" applyAlignment="1">
      <alignment horizontal="left" vertical="center" indent="1"/>
    </xf>
    <xf numFmtId="0" fontId="4" fillId="0" borderId="0" xfId="0" applyFont="1" applyAlignment="1">
      <alignment horizontal="left"/>
    </xf>
    <xf numFmtId="0" fontId="13" fillId="3" borderId="0" xfId="0" applyFont="1" applyFill="1"/>
    <xf numFmtId="0" fontId="14" fillId="4" borderId="7" xfId="2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7" fillId="0" borderId="0" xfId="0" applyFont="1" applyAlignment="1"/>
    <xf numFmtId="0" fontId="0" fillId="10" borderId="0" xfId="0" applyFill="1"/>
    <xf numFmtId="0" fontId="10" fillId="7" borderId="0" xfId="5" applyAlignment="1">
      <alignment horizontal="center" vertical="center"/>
    </xf>
    <xf numFmtId="0" fontId="10" fillId="7" borderId="0" xfId="5" applyAlignment="1">
      <alignment vertical="center"/>
    </xf>
    <xf numFmtId="0" fontId="10" fillId="7" borderId="0" xfId="5" applyAlignment="1">
      <alignment horizontal="right" vertical="center" indent="1"/>
    </xf>
    <xf numFmtId="0" fontId="10" fillId="7" borderId="4" xfId="5" applyBorder="1" applyAlignment="1">
      <alignment horizontal="left" vertical="center" indent="1"/>
    </xf>
    <xf numFmtId="0" fontId="10" fillId="7" borderId="4" xfId="5" applyBorder="1" applyAlignment="1">
      <alignment horizontal="center" vertical="center"/>
    </xf>
    <xf numFmtId="0" fontId="10" fillId="7" borderId="4" xfId="5" applyBorder="1" applyAlignment="1">
      <alignment horizontal="right" vertical="center" indent="1"/>
    </xf>
    <xf numFmtId="0" fontId="10" fillId="8" borderId="0" xfId="6" applyAlignment="1">
      <alignment horizontal="center" vertical="center"/>
    </xf>
    <xf numFmtId="0" fontId="10" fillId="8" borderId="0" xfId="6" applyAlignment="1">
      <alignment vertical="center"/>
    </xf>
    <xf numFmtId="0" fontId="10" fillId="8" borderId="0" xfId="6" applyAlignment="1">
      <alignment horizontal="right" vertical="center" indent="1"/>
    </xf>
    <xf numFmtId="0" fontId="10" fillId="8" borderId="4" xfId="6" applyBorder="1" applyAlignment="1">
      <alignment horizontal="left" vertical="center" indent="1"/>
    </xf>
    <xf numFmtId="0" fontId="10" fillId="8" borderId="4" xfId="6" applyBorder="1" applyAlignment="1">
      <alignment horizontal="center" vertical="center"/>
    </xf>
    <xf numFmtId="0" fontId="10" fillId="8" borderId="4" xfId="6" applyBorder="1" applyAlignment="1">
      <alignment horizontal="right" vertical="center" indent="1"/>
    </xf>
    <xf numFmtId="0" fontId="15" fillId="8" borderId="0" xfId="6" applyFont="1" applyAlignment="1">
      <alignment horizontal="center" vertical="center"/>
    </xf>
    <xf numFmtId="0" fontId="15" fillId="8" borderId="0" xfId="6" applyFont="1" applyAlignment="1">
      <alignment vertical="center"/>
    </xf>
    <xf numFmtId="0" fontId="15" fillId="8" borderId="0" xfId="6" applyFont="1" applyAlignment="1">
      <alignment horizontal="left" vertical="center" indent="1"/>
    </xf>
    <xf numFmtId="0" fontId="15" fillId="8" borderId="0" xfId="6" applyFont="1" applyAlignment="1">
      <alignment horizontal="right" vertical="center" indent="1"/>
    </xf>
    <xf numFmtId="0" fontId="15" fillId="8" borderId="4" xfId="6" applyFont="1" applyBorder="1" applyAlignment="1">
      <alignment horizontal="left" vertical="center" indent="1"/>
    </xf>
    <xf numFmtId="0" fontId="15" fillId="8" borderId="4" xfId="6" applyFont="1" applyBorder="1" applyAlignment="1">
      <alignment horizontal="center" vertical="center"/>
    </xf>
    <xf numFmtId="0" fontId="15" fillId="8" borderId="4" xfId="6" applyFont="1" applyBorder="1" applyAlignment="1">
      <alignment horizontal="right" vertical="center" indent="1"/>
    </xf>
    <xf numFmtId="0" fontId="18" fillId="0" borderId="0" xfId="0" applyFont="1" applyAlignment="1"/>
    <xf numFmtId="0" fontId="10" fillId="8" borderId="5" xfId="6" applyBorder="1" applyAlignment="1">
      <alignment horizontal="left" vertical="center" indent="1"/>
    </xf>
    <xf numFmtId="0" fontId="10" fillId="8" borderId="5" xfId="6" applyBorder="1" applyAlignment="1">
      <alignment horizontal="center" vertical="center"/>
    </xf>
    <xf numFmtId="0" fontId="10" fillId="8" borderId="5" xfId="6" applyBorder="1" applyAlignment="1">
      <alignment horizontal="right" vertical="center" indent="1"/>
    </xf>
    <xf numFmtId="0" fontId="19" fillId="0" borderId="0" xfId="0" applyFont="1" applyAlignment="1"/>
    <xf numFmtId="0" fontId="20" fillId="8" borderId="0" xfId="6" applyFont="1" applyAlignment="1">
      <alignment vertical="center"/>
    </xf>
    <xf numFmtId="0" fontId="20" fillId="8" borderId="0" xfId="6" applyFont="1" applyAlignment="1">
      <alignment horizontal="center" vertical="center"/>
    </xf>
    <xf numFmtId="0" fontId="20" fillId="8" borderId="4" xfId="6" applyFont="1" applyBorder="1" applyAlignment="1">
      <alignment horizontal="left" vertical="center" indent="1"/>
    </xf>
    <xf numFmtId="0" fontId="20" fillId="8" borderId="4" xfId="6" applyFont="1" applyBorder="1" applyAlignment="1">
      <alignment horizontal="center" vertical="center"/>
    </xf>
    <xf numFmtId="0" fontId="20" fillId="8" borderId="4" xfId="6" applyFont="1" applyBorder="1" applyAlignment="1">
      <alignment horizontal="right" vertical="center" indent="1"/>
    </xf>
    <xf numFmtId="0" fontId="21" fillId="0" borderId="0" xfId="0" applyFont="1" applyAlignment="1"/>
    <xf numFmtId="0" fontId="10" fillId="8" borderId="6" xfId="6" applyBorder="1" applyAlignment="1">
      <alignment horizontal="left" vertical="center" indent="1"/>
    </xf>
    <xf numFmtId="0" fontId="10" fillId="8" borderId="6" xfId="6" applyBorder="1" applyAlignment="1">
      <alignment horizontal="center" vertical="center"/>
    </xf>
    <xf numFmtId="0" fontId="10" fillId="8" borderId="6" xfId="6" applyBorder="1" applyAlignment="1">
      <alignment horizontal="right" vertical="center" indent="1"/>
    </xf>
    <xf numFmtId="0" fontId="10" fillId="8" borderId="0" xfId="6"/>
    <xf numFmtId="0" fontId="10" fillId="8" borderId="0" xfId="6" applyAlignment="1">
      <alignment horizontal="left" vertical="center"/>
    </xf>
    <xf numFmtId="0" fontId="10" fillId="8" borderId="0" xfId="6" applyAlignment="1">
      <alignment horizontal="center"/>
    </xf>
    <xf numFmtId="164" fontId="10" fillId="8" borderId="0" xfId="6" applyNumberFormat="1" applyAlignment="1">
      <alignment horizontal="center"/>
    </xf>
    <xf numFmtId="0" fontId="11" fillId="4" borderId="7" xfId="2" applyAlignment="1" applyProtection="1">
      <alignment horizontal="center" vertical="center"/>
    </xf>
    <xf numFmtId="0" fontId="10" fillId="5" borderId="0" xfId="3" applyAlignment="1">
      <alignment horizontal="center" vertical="center" textRotation="90"/>
    </xf>
    <xf numFmtId="0" fontId="13" fillId="3" borderId="0" xfId="0" applyFont="1" applyFill="1" applyAlignment="1">
      <alignment horizontal="left" vertical="center"/>
    </xf>
    <xf numFmtId="0" fontId="15" fillId="8" borderId="0" xfId="6" applyFont="1" applyAlignment="1">
      <alignment horizontal="left" vertical="center" indent="1"/>
    </xf>
    <xf numFmtId="0" fontId="10" fillId="8" borderId="0" xfId="6" applyAlignment="1">
      <alignment horizontal="left" vertical="center" indent="1"/>
    </xf>
    <xf numFmtId="0" fontId="10" fillId="8" borderId="0" xfId="6" applyAlignment="1">
      <alignment horizontal="right" vertical="center" indent="1"/>
    </xf>
    <xf numFmtId="0" fontId="15" fillId="8" borderId="0" xfId="6" applyFont="1" applyAlignment="1">
      <alignment horizontal="right" vertical="center" indent="1"/>
    </xf>
    <xf numFmtId="0" fontId="12" fillId="6" borderId="0" xfId="4" applyAlignment="1">
      <alignment horizontal="center" vertical="center"/>
    </xf>
    <xf numFmtId="0" fontId="10" fillId="7" borderId="0" xfId="5" applyAlignment="1">
      <alignment horizontal="left" vertical="center" indent="1"/>
    </xf>
    <xf numFmtId="0" fontId="10" fillId="7" borderId="0" xfId="5" applyAlignment="1">
      <alignment horizontal="right" vertical="center" indent="1"/>
    </xf>
    <xf numFmtId="0" fontId="20" fillId="6" borderId="0" xfId="4" applyFont="1" applyAlignment="1">
      <alignment horizontal="center" vertical="center"/>
    </xf>
    <xf numFmtId="0" fontId="20" fillId="8" borderId="0" xfId="6" applyFont="1" applyAlignment="1">
      <alignment horizontal="left" vertical="center" indent="1"/>
    </xf>
    <xf numFmtId="0" fontId="20" fillId="8" borderId="0" xfId="6" applyFont="1" applyAlignment="1">
      <alignment horizontal="right" vertical="center" indent="1"/>
    </xf>
    <xf numFmtId="0" fontId="12" fillId="6" borderId="0" xfId="4" applyAlignment="1">
      <alignment horizontal="center" vertical="center" textRotation="90" wrapText="1"/>
    </xf>
    <xf numFmtId="0" fontId="12" fillId="6" borderId="0" xfId="4" applyAlignment="1">
      <alignment horizontal="center" vertical="center" textRotation="90"/>
    </xf>
    <xf numFmtId="0" fontId="0" fillId="11" borderId="0" xfId="0" applyFill="1"/>
    <xf numFmtId="0" fontId="1" fillId="11" borderId="0" xfId="0" applyFont="1" applyFill="1" applyAlignment="1">
      <alignment vertical="center"/>
    </xf>
  </cellXfs>
  <cellStyles count="7">
    <cellStyle name="20% - Accent3" xfId="5" builtinId="38"/>
    <cellStyle name="40% - Accent2" xfId="3" builtinId="35"/>
    <cellStyle name="40% - Accent3" xfId="6" builtinId="39"/>
    <cellStyle name="Accent3" xfId="4" builtinId="37"/>
    <cellStyle name="Calculation" xfId="2" builtinId="22"/>
    <cellStyle name="Hyperlink" xfId="1" builtinId="8"/>
    <cellStyle name="Normal" xfId="0" builtinId="0"/>
  </cellStyles>
  <dxfs count="32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fa.com/worldranking/rankingtabl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topLeftCell="A2" zoomScaleNormal="100" workbookViewId="0">
      <selection activeCell="M23" sqref="M23"/>
    </sheetView>
  </sheetViews>
  <sheetFormatPr defaultRowHeight="18"/>
  <cols>
    <col min="1" max="1" width="1.7109375" style="7" customWidth="1"/>
    <col min="2" max="2" width="9.140625" style="7"/>
    <col min="3" max="3" width="32.5703125" style="17" customWidth="1"/>
    <col min="4" max="4" width="14.28515625" style="22" customWidth="1"/>
    <col min="5" max="5" width="1.7109375" style="7" customWidth="1"/>
    <col min="6" max="6" width="9.140625" style="7"/>
    <col min="7" max="7" width="32.5703125" style="18" customWidth="1"/>
    <col min="8" max="8" width="14.28515625" style="22" customWidth="1"/>
    <col min="9" max="9" width="1.7109375" style="7" customWidth="1"/>
    <col min="10" max="12" width="9.140625" style="7"/>
    <col min="13" max="14" width="9.140625" style="7" customWidth="1"/>
    <col min="15" max="15" width="9.140625" style="8" customWidth="1"/>
    <col min="16" max="16" width="9.140625" style="7" customWidth="1"/>
    <col min="17" max="17" width="10.140625" style="7" customWidth="1"/>
    <col min="18" max="25" width="9.140625" style="7" customWidth="1"/>
    <col min="26" max="16384" width="9.140625" style="7"/>
  </cols>
  <sheetData>
    <row r="1" spans="1:46" ht="72" customHeight="1">
      <c r="A1" s="32" t="s">
        <v>98</v>
      </c>
      <c r="B1" s="11"/>
      <c r="C1" s="12"/>
      <c r="D1" s="21"/>
      <c r="E1" s="13"/>
      <c r="F1" s="13"/>
      <c r="G1" s="8"/>
      <c r="H1" s="13"/>
      <c r="I1" s="8"/>
      <c r="J1" s="8"/>
      <c r="K1" s="8"/>
      <c r="L1" s="14"/>
      <c r="O1" s="1"/>
      <c r="P1" s="1"/>
      <c r="Q1" s="1"/>
      <c r="R1" s="1"/>
      <c r="S1" s="1"/>
      <c r="T1" s="1"/>
      <c r="U1" s="1"/>
      <c r="V1" s="1"/>
      <c r="W1" s="1"/>
      <c r="X1" s="1"/>
      <c r="Z1" s="1"/>
      <c r="AA1" s="1"/>
      <c r="AB1" s="1"/>
      <c r="AC1" s="1"/>
      <c r="AD1" s="1"/>
      <c r="AE1" s="1"/>
      <c r="AF1" s="1"/>
      <c r="AG1" s="1"/>
      <c r="AH1" s="1"/>
      <c r="AI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>
      <c r="B2" s="28"/>
      <c r="H2" s="19"/>
    </row>
    <row r="3" spans="1:46">
      <c r="J3" s="8"/>
    </row>
    <row r="4" spans="1:46">
      <c r="C4" s="17" t="s">
        <v>76</v>
      </c>
      <c r="D4" s="22" t="s">
        <v>77</v>
      </c>
      <c r="G4" s="17" t="s">
        <v>76</v>
      </c>
      <c r="H4" s="22" t="s">
        <v>77</v>
      </c>
      <c r="J4" s="8"/>
    </row>
    <row r="5" spans="1:46" ht="6.95" customHeight="1">
      <c r="J5" s="8"/>
    </row>
    <row r="6" spans="1:46" ht="21.95" customHeight="1">
      <c r="B6" s="83" t="s">
        <v>90</v>
      </c>
      <c r="C6" s="29" t="s">
        <v>0</v>
      </c>
      <c r="D6" s="29">
        <v>1210</v>
      </c>
      <c r="F6" s="83" t="s">
        <v>91</v>
      </c>
      <c r="G6" s="29" t="s">
        <v>15</v>
      </c>
      <c r="H6" s="29">
        <v>1161</v>
      </c>
    </row>
    <row r="7" spans="1:46" ht="21.95" customHeight="1">
      <c r="B7" s="83"/>
      <c r="C7" s="29" t="s">
        <v>1</v>
      </c>
      <c r="D7" s="29">
        <v>871</v>
      </c>
      <c r="F7" s="83"/>
      <c r="G7" s="29" t="s">
        <v>16</v>
      </c>
      <c r="H7" s="29">
        <v>794</v>
      </c>
      <c r="X7" s="8"/>
      <c r="Y7" s="8"/>
    </row>
    <row r="8" spans="1:46" ht="21.95" customHeight="1">
      <c r="B8" s="83"/>
      <c r="C8" s="29" t="s">
        <v>2</v>
      </c>
      <c r="D8" s="29">
        <v>877</v>
      </c>
      <c r="F8" s="83"/>
      <c r="G8" s="29" t="s">
        <v>17</v>
      </c>
      <c r="H8" s="29">
        <v>935</v>
      </c>
      <c r="J8" s="82" t="s">
        <v>78</v>
      </c>
      <c r="K8" s="82"/>
      <c r="L8" s="82"/>
      <c r="M8" s="82"/>
      <c r="N8" s="82"/>
      <c r="X8" s="8"/>
      <c r="Y8" s="8"/>
    </row>
    <row r="9" spans="1:46" ht="21.95" customHeight="1">
      <c r="B9" s="83"/>
      <c r="C9" s="29" t="s">
        <v>3</v>
      </c>
      <c r="D9" s="29">
        <v>583</v>
      </c>
      <c r="F9" s="83"/>
      <c r="G9" s="29" t="s">
        <v>18</v>
      </c>
      <c r="H9" s="29">
        <v>759</v>
      </c>
      <c r="J9" s="82"/>
      <c r="K9" s="82"/>
      <c r="L9" s="82"/>
      <c r="M9" s="82"/>
      <c r="N9" s="82"/>
      <c r="X9" s="8"/>
      <c r="Y9" s="8"/>
    </row>
    <row r="10" spans="1:46" ht="18" customHeight="1">
      <c r="C10" s="18"/>
    </row>
    <row r="11" spans="1:46" ht="21.95" customHeight="1">
      <c r="B11" s="83" t="s">
        <v>92</v>
      </c>
      <c r="C11" s="29" t="s">
        <v>4</v>
      </c>
      <c r="D11" s="29">
        <v>1460</v>
      </c>
      <c r="F11" s="83" t="s">
        <v>93</v>
      </c>
      <c r="G11" s="29" t="s">
        <v>19</v>
      </c>
      <c r="H11" s="29">
        <v>1178</v>
      </c>
      <c r="X11" s="8"/>
      <c r="Y11" s="8"/>
    </row>
    <row r="12" spans="1:46" ht="21.95" customHeight="1">
      <c r="B12" s="83"/>
      <c r="C12" s="29" t="s">
        <v>75</v>
      </c>
      <c r="D12" s="29">
        <v>967</v>
      </c>
      <c r="F12" s="83"/>
      <c r="G12" s="29" t="s">
        <v>20</v>
      </c>
      <c r="H12" s="29">
        <v>795</v>
      </c>
      <c r="X12" s="16"/>
      <c r="Y12" s="16"/>
    </row>
    <row r="13" spans="1:46" ht="21.95" customHeight="1">
      <c r="B13" s="83"/>
      <c r="C13" s="29" t="s">
        <v>5</v>
      </c>
      <c r="D13" s="29">
        <v>1037</v>
      </c>
      <c r="F13" s="83"/>
      <c r="G13" s="29" t="s">
        <v>21</v>
      </c>
      <c r="H13" s="29">
        <v>715</v>
      </c>
    </row>
    <row r="14" spans="1:46" ht="21.95" customHeight="1">
      <c r="B14" s="83"/>
      <c r="C14" s="29" t="s">
        <v>6</v>
      </c>
      <c r="D14" s="29">
        <v>545</v>
      </c>
      <c r="F14" s="83"/>
      <c r="G14" s="29" t="s">
        <v>22</v>
      </c>
      <c r="H14" s="29">
        <v>631</v>
      </c>
    </row>
    <row r="15" spans="1:46" ht="18" customHeight="1">
      <c r="C15" s="18"/>
    </row>
    <row r="16" spans="1:46" ht="21.95" customHeight="1">
      <c r="B16" s="83" t="s">
        <v>94</v>
      </c>
      <c r="C16" s="29" t="s">
        <v>7</v>
      </c>
      <c r="D16" s="29">
        <v>1186</v>
      </c>
      <c r="F16" s="83" t="s">
        <v>95</v>
      </c>
      <c r="G16" s="29" t="s">
        <v>23</v>
      </c>
      <c r="H16" s="29">
        <v>1340</v>
      </c>
    </row>
    <row r="17" spans="2:8" ht="21.95" customHeight="1">
      <c r="B17" s="83"/>
      <c r="C17" s="29" t="s">
        <v>8</v>
      </c>
      <c r="D17" s="29">
        <v>1082</v>
      </c>
      <c r="F17" s="83"/>
      <c r="G17" s="29" t="s">
        <v>24</v>
      </c>
      <c r="H17" s="29">
        <v>1245</v>
      </c>
    </row>
    <row r="18" spans="2:8" ht="21.95" customHeight="1">
      <c r="B18" s="83"/>
      <c r="C18" s="29" t="s">
        <v>9</v>
      </c>
      <c r="D18" s="29">
        <v>830</v>
      </c>
      <c r="F18" s="83"/>
      <c r="G18" s="29" t="s">
        <v>25</v>
      </c>
      <c r="H18" s="29">
        <v>713</v>
      </c>
    </row>
    <row r="19" spans="2:8" ht="21.95" customHeight="1">
      <c r="B19" s="83"/>
      <c r="C19" s="29" t="s">
        <v>10</v>
      </c>
      <c r="D19" s="29">
        <v>613</v>
      </c>
      <c r="F19" s="83"/>
      <c r="G19" s="29" t="s">
        <v>26</v>
      </c>
      <c r="H19" s="29">
        <v>1015</v>
      </c>
    </row>
    <row r="20" spans="2:8" ht="18" customHeight="1">
      <c r="C20" s="18"/>
    </row>
    <row r="21" spans="2:8" ht="21.95" customHeight="1">
      <c r="B21" s="83" t="s">
        <v>96</v>
      </c>
      <c r="C21" s="29" t="s">
        <v>11</v>
      </c>
      <c r="D21" s="29">
        <v>1181</v>
      </c>
      <c r="F21" s="83" t="s">
        <v>97</v>
      </c>
      <c r="G21" s="29" t="s">
        <v>27</v>
      </c>
      <c r="H21" s="29">
        <v>1039</v>
      </c>
    </row>
    <row r="22" spans="2:8" ht="21.95" customHeight="1">
      <c r="B22" s="83"/>
      <c r="C22" s="29" t="s">
        <v>12</v>
      </c>
      <c r="D22" s="29">
        <v>748</v>
      </c>
      <c r="F22" s="83"/>
      <c r="G22" s="29" t="s">
        <v>28</v>
      </c>
      <c r="H22" s="29">
        <v>795</v>
      </c>
    </row>
    <row r="23" spans="2:8" ht="21.95" customHeight="1">
      <c r="B23" s="83"/>
      <c r="C23" s="29" t="s">
        <v>13</v>
      </c>
      <c r="D23" s="29">
        <v>1043</v>
      </c>
      <c r="F23" s="83"/>
      <c r="G23" s="29" t="s">
        <v>29</v>
      </c>
      <c r="H23" s="29">
        <v>903</v>
      </c>
    </row>
    <row r="24" spans="2:8" ht="21.95" customHeight="1">
      <c r="B24" s="83"/>
      <c r="C24" s="29" t="s">
        <v>14</v>
      </c>
      <c r="D24" s="29">
        <v>1115</v>
      </c>
      <c r="F24" s="83"/>
      <c r="G24" s="29" t="s">
        <v>30</v>
      </c>
      <c r="H24" s="29">
        <v>551</v>
      </c>
    </row>
    <row r="25" spans="2:8" ht="18" customHeight="1">
      <c r="C25" s="18"/>
    </row>
    <row r="26" spans="2:8" ht="18" customHeight="1">
      <c r="C26" s="18"/>
    </row>
    <row r="27" spans="2:8" ht="18" customHeight="1">
      <c r="C27" s="18"/>
    </row>
    <row r="28" spans="2:8" ht="18" customHeight="1">
      <c r="C28" s="18"/>
    </row>
    <row r="29" spans="2:8" ht="18" customHeight="1">
      <c r="C29" s="18"/>
    </row>
    <row r="30" spans="2:8" ht="18" customHeight="1">
      <c r="C30" s="18"/>
    </row>
    <row r="31" spans="2:8" ht="18" customHeight="1">
      <c r="C31" s="18"/>
    </row>
    <row r="32" spans="2:8" ht="18" customHeight="1">
      <c r="C32" s="18"/>
    </row>
    <row r="33" spans="3:3" ht="18" customHeight="1">
      <c r="C33" s="18"/>
    </row>
    <row r="34" spans="3:3" ht="18" customHeight="1">
      <c r="C34" s="18"/>
    </row>
    <row r="35" spans="3:3" ht="18" customHeight="1">
      <c r="C35" s="18"/>
    </row>
    <row r="36" spans="3:3" ht="18" customHeight="1">
      <c r="C36" s="18"/>
    </row>
    <row r="37" spans="3:3" ht="18" customHeight="1">
      <c r="C37" s="18"/>
    </row>
    <row r="38" spans="3:3" ht="18" customHeight="1">
      <c r="C38" s="18"/>
    </row>
    <row r="39" spans="3:3" ht="18" customHeight="1">
      <c r="C39" s="18"/>
    </row>
    <row r="40" spans="3:3" ht="18" customHeight="1">
      <c r="C40" s="18"/>
    </row>
  </sheetData>
  <mergeCells count="9">
    <mergeCell ref="J8:N9"/>
    <mergeCell ref="F16:F19"/>
    <mergeCell ref="F21:F24"/>
    <mergeCell ref="B6:B9"/>
    <mergeCell ref="B11:B14"/>
    <mergeCell ref="B16:B19"/>
    <mergeCell ref="B21:B24"/>
    <mergeCell ref="F6:F9"/>
    <mergeCell ref="F11:F14"/>
  </mergeCells>
  <hyperlinks>
    <hyperlink ref="J8:N9" r:id="rId1" tooltip="FIFA Official Ranking Table" display="FIFA World Ranking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showGridLines="0" view="pageLayout" zoomScaleNormal="100" workbookViewId="0">
      <selection activeCell="L46" sqref="L46"/>
    </sheetView>
  </sheetViews>
  <sheetFormatPr defaultRowHeight="18" customHeight="1"/>
  <cols>
    <col min="1" max="2" width="1.7109375" customWidth="1"/>
    <col min="3" max="3" width="21.42578125" customWidth="1"/>
    <col min="4" max="7" width="19.28515625" style="3" customWidth="1"/>
    <col min="8" max="8" width="1.7109375" customWidth="1"/>
    <col min="9" max="15" width="5.7109375" customWidth="1"/>
    <col min="16" max="16" width="1.7109375" customWidth="1"/>
    <col min="17" max="17" width="5.7109375" customWidth="1"/>
    <col min="18" max="18" width="1.7109375" customWidth="1"/>
  </cols>
  <sheetData>
    <row r="1" spans="1:55" s="7" customFormat="1" ht="72" customHeight="1">
      <c r="A1" s="43" t="s">
        <v>103</v>
      </c>
      <c r="B1" s="11"/>
      <c r="C1" s="12"/>
      <c r="D1" s="13"/>
      <c r="E1" s="13"/>
      <c r="F1" s="8"/>
      <c r="G1" s="8"/>
      <c r="H1" s="8"/>
      <c r="I1" s="8"/>
      <c r="J1" s="14"/>
      <c r="M1" s="1"/>
      <c r="N1" s="1"/>
      <c r="O1" s="1"/>
      <c r="P1" s="1"/>
      <c r="Q1" s="1"/>
      <c r="R1" s="1"/>
      <c r="S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" customHeight="1">
      <c r="C2" s="28"/>
      <c r="R2" s="19" t="e">
        <f>#REF!</f>
        <v>#REF!</v>
      </c>
    </row>
    <row r="3" spans="1:55" ht="24.95" customHeight="1">
      <c r="B3" s="33"/>
      <c r="C3" s="84" t="s">
        <v>99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3"/>
    </row>
    <row r="4" spans="1:55" ht="5.0999999999999996" customHeight="1">
      <c r="C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55" ht="18" customHeight="1">
      <c r="C5" s="40"/>
      <c r="D5" s="35" t="str">
        <f>IF(ISBLANK(C6),"",C6)</f>
        <v>Brazil</v>
      </c>
      <c r="E5" s="35" t="str">
        <f>IF(ISBLANK(C7),"",C7)</f>
        <v>Croatia</v>
      </c>
      <c r="F5" s="35" t="str">
        <f>IF(ISBLANK(C8),"",C8)</f>
        <v>Mexico</v>
      </c>
      <c r="G5" s="36" t="str">
        <f>IF(ISBLANK(C9),"",C9)</f>
        <v>Cameroon</v>
      </c>
      <c r="H5" s="1"/>
      <c r="I5" s="34" t="s">
        <v>34</v>
      </c>
      <c r="J5" s="34" t="s">
        <v>38</v>
      </c>
      <c r="K5" s="34" t="s">
        <v>37</v>
      </c>
      <c r="L5" s="34" t="s">
        <v>36</v>
      </c>
      <c r="M5" s="34" t="s">
        <v>79</v>
      </c>
      <c r="N5" s="34" t="s">
        <v>80</v>
      </c>
      <c r="O5" s="34" t="s">
        <v>33</v>
      </c>
      <c r="P5" s="34"/>
      <c r="Q5" s="34" t="s">
        <v>31</v>
      </c>
    </row>
    <row r="6" spans="1:55" ht="18" customHeight="1">
      <c r="C6" s="37" t="str">
        <f>IF(ISBLANK(Groups!C6),"",Groups!C6)</f>
        <v>Brazil</v>
      </c>
      <c r="D6" s="41"/>
      <c r="E6" s="38"/>
      <c r="F6" s="38"/>
      <c r="G6" s="39"/>
      <c r="H6" s="2"/>
      <c r="I6" s="34">
        <f>IF(AND(NOT(ISBLANK(D6)),D6&gt;=0),1,0)+IF(AND(NOT(ISBLANK(E6)),E6&gt;=0),1,0)+IF(AND(NOT(ISBLANK(F6)),F6&gt;=0),1,0)+IF(AND(NOT(ISBLANK(G6)),G6&gt;=0),1,0)</f>
        <v>0</v>
      </c>
      <c r="J6" s="34">
        <f>IF(AND(NOT(ISBLANK(E6)),NOT(ISBLANK(D7))),IF(E6&gt;D7,1,IF(AND(OR(NOT(ISBLANK(E6)),NOT(ISBLANK(D7))),E6=D7),0,IF(E6&lt;D7,0))),0)+IF(AND(NOT(ISBLANK(F6)),NOT(ISBLANK(D8))),IF(F6&gt;D8,1,IF(AND(OR(NOT(ISBLANK(F6)),NOT(ISBLANK(D8))),F6=D8),0,IF(F6&lt;D8,0))),0)+IF(AND(NOT(ISBLANK(G6)),NOT(ISBLANK(D9))),IF(G6&gt;D9,1,IF(AND(OR(NOT(ISBLANK(G6)),NOT(ISBLANK(D9))),G6=D9),0,IF(G6&lt;D9,0))),0)</f>
        <v>0</v>
      </c>
      <c r="K6" s="34">
        <f>IF(AND(NOT(ISBLANK(E6)),NOT(ISBLANK(D7))),IF(E6&gt;D7,0,IF(AND(OR(NOT(ISBLANK(E6)),NOT(ISBLANK(D7))),E6=D7),1,IF(E6&lt;D7,0))),0)+IF(AND(NOT(ISBLANK(F6)),NOT(ISBLANK(D8))),IF(F6&gt;D8,0,IF(AND(OR(NOT(ISBLANK(F6)),NOT(ISBLANK(D8))),F6=D8),1,IF(F6&lt;D8,0))),0)+IF(AND(NOT(ISBLANK(G6)),NOT(ISBLANK(D9))),IF(G6&gt;D9,0,IF(AND(OR(NOT(ISBLANK(G6)),NOT(ISBLANK(D9))),G6=D9),1,IF(G6&lt;D9,0))),0)</f>
        <v>0</v>
      </c>
      <c r="L6" s="34">
        <f>I6-SUM(J6:K6)</f>
        <v>0</v>
      </c>
      <c r="M6" s="34">
        <f>SUM(D6:G6)</f>
        <v>0</v>
      </c>
      <c r="N6" s="34">
        <f>SUM(D6:D9)</f>
        <v>0</v>
      </c>
      <c r="O6" s="34">
        <f>M6-N6</f>
        <v>0</v>
      </c>
      <c r="P6" s="34"/>
      <c r="Q6" s="34">
        <f>IF(AND(NOT(ISBLANK(E6)),NOT(ISBLANK(D7))),IF(E6&gt;D7,3,IF(AND(OR(NOT(ISBLANK(E6)),NOT(ISBLANK(D7))),E6=D7),1,IF(E6&lt;D7,0))),0)+IF(AND(NOT(ISBLANK(F6)),NOT(ISBLANK(D8))),IF(F6&gt;D8,3,IF(AND(OR(NOT(ISBLANK(F6)),NOT(ISBLANK(D8))),F6=D8),1,IF(F6&lt;D8,0))),0)+IF(AND(NOT(ISBLANK(G6)),NOT(ISBLANK(D9))),IF(G6&gt;D9,3,IF(AND(OR(NOT(ISBLANK(G6)),NOT(ISBLANK(D9))),G6=D9),1,IF(G6&lt;D9,0))),0)</f>
        <v>0</v>
      </c>
    </row>
    <row r="7" spans="1:55" ht="18" customHeight="1">
      <c r="C7" s="37" t="str">
        <f>IF(ISBLANK(Groups!C7),"",Groups!C7)</f>
        <v>Croatia</v>
      </c>
      <c r="D7" s="38"/>
      <c r="E7" s="41"/>
      <c r="F7" s="38"/>
      <c r="G7" s="39"/>
      <c r="H7" s="2"/>
      <c r="I7" s="34">
        <f>IF(AND(NOT(ISBLANK(D7)),D7&gt;=0),1,0)+IF(AND(NOT(ISBLANK(E7)),E7&gt;=0),1,0)+IF(AND(NOT(ISBLANK(F7)),F7&gt;=0),1,0)+IF(AND(NOT(ISBLANK(G7)),G7&gt;=0),1,0)</f>
        <v>0</v>
      </c>
      <c r="J7" s="34">
        <f>IF(AND(NOT(ISBLANK(D7)),NOT(ISBLANK(E6))),IF(D7&gt;E6,1,IF(AND(OR(NOT(ISBLANK(D7)),NOT(ISBLANK(E6))),D7=E6),0,IF(D7&lt;E6,0))),0)+IF(AND(NOT(ISBLANK(F7)),NOT(ISBLANK(E8))),IF(F7&gt;E8,1,IF(AND(OR(NOT(ISBLANK(F7)),NOT(ISBLANK(E8))),F7=E8),0,IF(F7&lt;E8,0))),0)+IF(AND(NOT(ISBLANK(G7)),NOT(ISBLANK(E9))),IF(G7&gt;E9,1,IF(AND(OR(NOT(ISBLANK(G7)),NOT(ISBLANK(E9))),G7=E9),0,IF(G7&lt;E9,0))),0)</f>
        <v>0</v>
      </c>
      <c r="K7" s="34">
        <f>IF(AND(NOT(ISBLANK(D7)),NOT(ISBLANK(E6))),IF(D7&gt;E6,0,IF(AND(OR(NOT(ISBLANK(D7)),NOT(ISBLANK(E6))),D7=E6),1,IF(D7&lt;E6,0))),0)+IF(AND(NOT(ISBLANK(F7)),NOT(ISBLANK(E8))),IF(F7&gt;E8,0,IF(AND(OR(NOT(ISBLANK(F7)),NOT(ISBLANK(E8))),F7=E8),1,IF(F7&lt;E8,0))),0)+IF(AND(NOT(ISBLANK(G7)),NOT(ISBLANK(E9))),IF(G7&gt;E9,0,IF(AND(OR(NOT(ISBLANK(G7)),NOT(ISBLANK(E9))),G7=E9),1,IF(G7&lt;E9,0))),0)</f>
        <v>0</v>
      </c>
      <c r="L7" s="34">
        <f>I7-SUM(J7:K7)</f>
        <v>0</v>
      </c>
      <c r="M7" s="34">
        <f>SUM(D7:G7)</f>
        <v>0</v>
      </c>
      <c r="N7" s="34">
        <f>SUM(E6:E9)</f>
        <v>0</v>
      </c>
      <c r="O7" s="34">
        <f>M7-N7</f>
        <v>0</v>
      </c>
      <c r="P7" s="34"/>
      <c r="Q7" s="34">
        <f>IF(AND(NOT(ISBLANK(D7)),NOT(ISBLANK(E6))),IF(D7&gt;E6,3,IF(AND(OR(NOT(ISBLANK(D7)),NOT(ISBLANK(E6))),D7=E6),1,IF(D7&lt;E6,0))),0)+IF(AND(NOT(ISBLANK(F7)),NOT(ISBLANK(E8))),IF(F7&gt;E8,3,IF(AND(OR(NOT(ISBLANK(F7)),NOT(ISBLANK(E8))),F7=E8),1,IF(F7&lt;E8,0))),0)+IF(AND(NOT(ISBLANK(G7)),NOT(ISBLANK(E9))),IF(G7&gt;E9,3,IF(AND(OR(NOT(ISBLANK(G7)),NOT(ISBLANK(E9))),G7=E9),1,IF(G7&lt;E9,0))),0)</f>
        <v>0</v>
      </c>
    </row>
    <row r="8" spans="1:55" ht="18" customHeight="1">
      <c r="C8" s="37" t="str">
        <f>IF(ISBLANK(Groups!C8),"",Groups!C8)</f>
        <v>Mexico</v>
      </c>
      <c r="D8" s="38"/>
      <c r="E8" s="38"/>
      <c r="F8" s="41"/>
      <c r="G8" s="39"/>
      <c r="H8" s="2"/>
      <c r="I8" s="34">
        <f>IF(AND(NOT(ISBLANK(D8)),D8&gt;=0),1,0)+IF(AND(NOT(ISBLANK(E8)),E8&gt;=0),1,0)+IF(AND(NOT(ISBLANK(F8)),F8&gt;=0),1,0)+IF(AND(NOT(ISBLANK(G8)),G8&gt;=0),1,0)</f>
        <v>0</v>
      </c>
      <c r="J8" s="34">
        <f>IF(AND(NOT(ISBLANK(D8)),NOT(ISBLANK(F6))),IF(D8&gt;F6,1,IF(AND(OR(NOT(ISBLANK(D8)),NOT(ISBLANK(F6))),D8=F6),0,IF(D8&lt;F6,0))),0)+IF(AND(NOT(ISBLANK(E8)),NOT(ISBLANK(F7))),IF(E8&gt;F7,1,IF(AND(OR(NOT(ISBLANK(E8)),NOT(ISBLANK(F7))),E8=F7),0,IF(E8&lt;F7,0))),0)+IF(AND(NOT(ISBLANK(G8)),NOT(ISBLANK(F9))),IF(G8&gt;F9,1,IF(AND(OR(NOT(ISBLANK(G8)),NOT(ISBLANK(F9))),G8=F9),0,IF(G8&lt;F9,0))),0)</f>
        <v>0</v>
      </c>
      <c r="K8" s="34">
        <f>IF(AND(NOT(ISBLANK(D8)),NOT(ISBLANK(F6))),IF(D8&gt;F6,0,IF(AND(OR(NOT(ISBLANK(D8)),NOT(ISBLANK(F6))),D8=F6),1,IF(D8&lt;F6,0))),0)+IF(AND(NOT(ISBLANK(E8)),NOT(ISBLANK(F7))),IF(E8&gt;F7,0,IF(AND(OR(NOT(ISBLANK(E8)),NOT(ISBLANK(F7))),E8=F7),1,IF(E8&lt;F7,0))),0)+IF(AND(NOT(ISBLANK(G8)),NOT(ISBLANK(F9))),IF(G8&gt;F9,0,IF(AND(OR(NOT(ISBLANK(G8)),NOT(ISBLANK(F9))),G8=F9),1,IF(G8&lt;F9,0))),0)</f>
        <v>0</v>
      </c>
      <c r="L8" s="34">
        <f>I8-SUM(J8:K8)</f>
        <v>0</v>
      </c>
      <c r="M8" s="34">
        <f>SUM(D8:G8)</f>
        <v>0</v>
      </c>
      <c r="N8" s="34">
        <f>SUM(F6:F9)</f>
        <v>0</v>
      </c>
      <c r="O8" s="34">
        <f>M8-N8</f>
        <v>0</v>
      </c>
      <c r="P8" s="34"/>
      <c r="Q8" s="34">
        <f>IF(AND(NOT(ISBLANK(D8)),NOT(ISBLANK(F6))),IF(D8&gt;F6,3,IF(AND(OR(NOT(ISBLANK(D8)),NOT(ISBLANK(F6))),D8=F6),1,IF(D8&lt;F6,0))),0)+IF(AND(NOT(ISBLANK(E8)),NOT(ISBLANK(F7))),IF(E8&gt;F7,3,IF(AND(OR(NOT(ISBLANK(E8)),NOT(ISBLANK(F7))),E8=F7),1,IF(E8&lt;F7,0))),0)+IF(AND(NOT(ISBLANK(G8)),NOT(ISBLANK(F9))),IF(G8&gt;F9,3,IF(AND(OR(NOT(ISBLANK(G8)),NOT(ISBLANK(F9))),G8=F9),1,IF(G8&lt;F9,0))),0)</f>
        <v>0</v>
      </c>
    </row>
    <row r="9" spans="1:55" ht="18" customHeight="1">
      <c r="C9" s="37" t="str">
        <f>IF(ISBLANK(Groups!C9),"",Groups!C9)</f>
        <v>Cameroon</v>
      </c>
      <c r="D9" s="38"/>
      <c r="E9" s="38"/>
      <c r="F9" s="38"/>
      <c r="G9" s="42"/>
      <c r="H9" s="4"/>
      <c r="I9" s="34">
        <f>IF(AND(NOT(ISBLANK(D9)),D9&gt;=0),1,0)+IF(AND(NOT(ISBLANK(E9)),E9&gt;=0),1,0)+IF(AND(NOT(ISBLANK(F9)),F9&gt;=0),1,0)+IF(AND(NOT(ISBLANK(G9)),G9&gt;=0),1,0)</f>
        <v>0</v>
      </c>
      <c r="J9" s="34">
        <f>IF(AND(NOT(ISBLANK(D9)),NOT(ISBLANK(G6))),IF(D9&gt;G6,1,IF(AND(OR(NOT(ISBLANK(D9)),NOT(ISBLANK(G6))),D9=G6),0,IF(D9&lt;G6,0))),0)+IF(AND(NOT(ISBLANK(E9)),NOT(ISBLANK(G7))),IF(E9&gt;G7,1,IF(AND(OR(NOT(ISBLANK(E9)),NOT(ISBLANK(G7))),E9=G7),0,IF(E9&lt;G7,0))),0)+IF(AND(NOT(ISBLANK(F9)),NOT(ISBLANK(G8))),IF(F9&gt;G8,1,IF(AND(OR(NOT(ISBLANK(F9)),NOT(ISBLANK(G8))),F9=G8),0,IF(F9&lt;G8,0))),0)</f>
        <v>0</v>
      </c>
      <c r="K9" s="34">
        <f>IF(AND(NOT(ISBLANK(D9)),NOT(ISBLANK(G6))),IF(D9&gt;G6,0,IF(AND(OR(NOT(ISBLANK(D9)),NOT(ISBLANK(G6))),D9=G6),1,IF(D9&lt;G6,0))),0)+IF(AND(NOT(ISBLANK(E9)),NOT(ISBLANK(G7))),IF(E9&gt;G7,0,IF(AND(OR(NOT(ISBLANK(E9)),NOT(ISBLANK(G7))),E9=G7),1,IF(E9&lt;G7,0))),0)+IF(AND(NOT(ISBLANK(F9)),NOT(ISBLANK(G8))),IF(F9&gt;G8,0,IF(AND(OR(NOT(ISBLANK(F9)),NOT(ISBLANK(G8))),F9=G8),1,IF(F9&lt;G8,0))),0)</f>
        <v>0</v>
      </c>
      <c r="L9" s="34">
        <f>I9-SUM(J9:K9)</f>
        <v>0</v>
      </c>
      <c r="M9" s="34">
        <f>SUM(D9:G9)</f>
        <v>0</v>
      </c>
      <c r="N9" s="34">
        <f>SUM(G6:G9)</f>
        <v>0</v>
      </c>
      <c r="O9" s="34">
        <f>M9-N9</f>
        <v>0</v>
      </c>
      <c r="P9" s="34"/>
      <c r="Q9" s="34">
        <f>IF(AND(NOT(ISBLANK(D9)),NOT(ISBLANK(G6))),IF(D9&gt;G6,3,IF(AND(OR(NOT(ISBLANK(D9)),NOT(ISBLANK(G6))),D9=G6),1,IF(D9&lt;G6,0))),0)+IF(AND(NOT(ISBLANK(E9)),NOT(ISBLANK(G7))),IF(E9&gt;G7,3,IF(AND(OR(NOT(ISBLANK(E9)),NOT(ISBLANK(G7))),E9=G7),1,IF(E9&lt;G7,0))),0)+IF(AND(NOT(ISBLANK(F9)),NOT(ISBLANK(G8))),IF(F9&gt;G8,3,IF(AND(OR(NOT(ISBLANK(F9)),NOT(ISBLANK(G8))),F9=G8),1,IF(F9&lt;G8,0))),0)</f>
        <v>0</v>
      </c>
    </row>
    <row r="10" spans="1:55" ht="5.0999999999999996" customHeight="1"/>
    <row r="11" spans="1:55" ht="5.0999999999999996" customHeight="1">
      <c r="B11" s="5"/>
      <c r="C11" s="5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55" ht="9.9499999999999993" customHeight="1"/>
    <row r="13" spans="1:55" ht="24.95" customHeight="1">
      <c r="B13" s="33"/>
      <c r="C13" s="84" t="s">
        <v>100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33"/>
    </row>
    <row r="14" spans="1:55" ht="5.0999999999999996" customHeight="1">
      <c r="C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55" ht="18" customHeight="1">
      <c r="C15" s="40"/>
      <c r="D15" s="35" t="str">
        <f>IF(ISBLANK(C16),"",C16)</f>
        <v>Spain</v>
      </c>
      <c r="E15" s="35" t="str">
        <f>IF(ISBLANK(C17),"",C17)</f>
        <v>Netherlands</v>
      </c>
      <c r="F15" s="35" t="str">
        <f>IF(ISBLANK(C18),"",C18)</f>
        <v>Chile</v>
      </c>
      <c r="G15" s="36" t="str">
        <f>IF(ISBLANK(C19),"",C19)</f>
        <v>Australia</v>
      </c>
      <c r="H15" s="1"/>
      <c r="I15" s="34" t="s">
        <v>34</v>
      </c>
      <c r="J15" s="34" t="s">
        <v>38</v>
      </c>
      <c r="K15" s="34" t="s">
        <v>37</v>
      </c>
      <c r="L15" s="34" t="s">
        <v>36</v>
      </c>
      <c r="M15" s="34" t="s">
        <v>79</v>
      </c>
      <c r="N15" s="34" t="s">
        <v>80</v>
      </c>
      <c r="O15" s="34" t="s">
        <v>33</v>
      </c>
      <c r="P15" s="34"/>
      <c r="Q15" s="34" t="s">
        <v>31</v>
      </c>
    </row>
    <row r="16" spans="1:55" ht="18" customHeight="1">
      <c r="C16" s="37" t="str">
        <f>IF(ISBLANK(Groups!C11),"",Groups!C11)</f>
        <v>Spain</v>
      </c>
      <c r="D16" s="41"/>
      <c r="E16" s="38"/>
      <c r="F16" s="38"/>
      <c r="G16" s="39"/>
      <c r="H16" s="3"/>
      <c r="I16" s="34">
        <f>IF(AND(NOT(ISBLANK(D16)),D16&gt;=0),1,0)+IF(AND(NOT(ISBLANK(E16)),E16&gt;=0),1,0)+IF(AND(NOT(ISBLANK(F16)),F16&gt;=0),1,0)+IF(AND(NOT(ISBLANK(G16)),G16&gt;=0),1,0)</f>
        <v>0</v>
      </c>
      <c r="J16" s="34">
        <f>IF(AND(NOT(ISBLANK(E16)),NOT(ISBLANK(D17))),IF(E16&gt;D17,1,IF(AND(OR(NOT(ISBLANK(E16)),NOT(ISBLANK(D17))),E16=D17),0,IF(E16&lt;D17,0))),0)+IF(AND(NOT(ISBLANK(F16)),NOT(ISBLANK(D18))),IF(F16&gt;D18,1,IF(AND(OR(NOT(ISBLANK(F16)),NOT(ISBLANK(D18))),F16=D18),0,IF(F16&lt;D18,0))),0)+IF(AND(NOT(ISBLANK(G16)),NOT(ISBLANK(D19))),IF(G16&gt;D19,1,IF(AND(OR(NOT(ISBLANK(G16)),NOT(ISBLANK(D19))),G16=D19),0,IF(G16&lt;D19,0))),0)</f>
        <v>0</v>
      </c>
      <c r="K16" s="34">
        <f>IF(AND(NOT(ISBLANK(E16)),NOT(ISBLANK(D17))),IF(E16&gt;D17,0,IF(AND(OR(NOT(ISBLANK(E16)),NOT(ISBLANK(D17))),E16=D17),1,IF(E16&lt;D17,0))),0)+IF(AND(NOT(ISBLANK(F16)),NOT(ISBLANK(D18))),IF(F16&gt;D18,0,IF(AND(OR(NOT(ISBLANK(F16)),NOT(ISBLANK(D18))),F16=D18),1,IF(F16&lt;D18,0))),0)+IF(AND(NOT(ISBLANK(G16)),NOT(ISBLANK(D19))),IF(G16&gt;D19,0,IF(AND(OR(NOT(ISBLANK(G16)),NOT(ISBLANK(D19))),G16=D19),1,IF(G16&lt;D19,0))),0)</f>
        <v>0</v>
      </c>
      <c r="L16" s="34">
        <f>I16-SUM(J16:K16)</f>
        <v>0</v>
      </c>
      <c r="M16" s="34">
        <f>SUM(D16:G16)</f>
        <v>0</v>
      </c>
      <c r="N16" s="34">
        <f>SUM(D16:D19)</f>
        <v>0</v>
      </c>
      <c r="O16" s="34">
        <f>M16-N16</f>
        <v>0</v>
      </c>
      <c r="P16" s="34"/>
      <c r="Q16" s="34">
        <f>IF(AND(NOT(ISBLANK(E16)),NOT(ISBLANK(D17))),IF(E16&gt;D17,3,IF(AND(OR(NOT(ISBLANK(E16)),NOT(ISBLANK(D17))),E16=D17),1,IF(E16&lt;D17,0))),0)+IF(AND(NOT(ISBLANK(F16)),NOT(ISBLANK(D18))),IF(F16&gt;D18,3,IF(AND(OR(NOT(ISBLANK(F16)),NOT(ISBLANK(D18))),F16=D18),1,IF(F16&lt;D18,0))),0)+IF(AND(NOT(ISBLANK(G16)),NOT(ISBLANK(D19))),IF(G16&gt;D19,3,IF(AND(OR(NOT(ISBLANK(G16)),NOT(ISBLANK(D19))),G16=D19),1,IF(G16&lt;D19,0))),0)</f>
        <v>0</v>
      </c>
    </row>
    <row r="17" spans="2:18" ht="18" customHeight="1">
      <c r="C17" s="37" t="str">
        <f>IF(ISBLANK(Groups!C12),"",Groups!C12)</f>
        <v>Netherlands</v>
      </c>
      <c r="D17" s="38"/>
      <c r="E17" s="41"/>
      <c r="F17" s="38"/>
      <c r="G17" s="39"/>
      <c r="H17" s="3"/>
      <c r="I17" s="34">
        <f>IF(AND(NOT(ISBLANK(D17)),D17&gt;=0),1,0)+IF(AND(NOT(ISBLANK(E17)),E17&gt;=0),1,0)+IF(AND(NOT(ISBLANK(F17)),F17&gt;=0),1,0)+IF(AND(NOT(ISBLANK(G17)),G17&gt;=0),1,0)</f>
        <v>0</v>
      </c>
      <c r="J17" s="34">
        <f>IF(AND(NOT(ISBLANK(D17)),NOT(ISBLANK(E16))),IF(D17&gt;E16,1,IF(AND(OR(NOT(ISBLANK(D17)),NOT(ISBLANK(E16))),D17=E16),0,IF(D17&lt;E16,0))),0)+IF(AND(NOT(ISBLANK(F17)),NOT(ISBLANK(E18))),IF(F17&gt;E18,1,IF(AND(OR(NOT(ISBLANK(F17)),NOT(ISBLANK(E18))),F17=E18),0,IF(F17&lt;E18,0))),0)+IF(AND(NOT(ISBLANK(G17)),NOT(ISBLANK(E19))),IF(G17&gt;E19,1,IF(AND(OR(NOT(ISBLANK(G17)),NOT(ISBLANK(E19))),G17=E19),0,IF(G17&lt;E19,0))),0)</f>
        <v>0</v>
      </c>
      <c r="K17" s="34">
        <f>IF(AND(NOT(ISBLANK(D17)),NOT(ISBLANK(E16))),IF(D17&gt;E16,0,IF(AND(OR(NOT(ISBLANK(D17)),NOT(ISBLANK(E16))),D17=E16),1,IF(D17&lt;E16,0))),0)+IF(AND(NOT(ISBLANK(F17)),NOT(ISBLANK(E18))),IF(F17&gt;E18,0,IF(AND(OR(NOT(ISBLANK(F17)),NOT(ISBLANK(E18))),F17=E18),1,IF(F17&lt;E18,0))),0)+IF(AND(NOT(ISBLANK(G17)),NOT(ISBLANK(E19))),IF(G17&gt;E19,0,IF(AND(OR(NOT(ISBLANK(G17)),NOT(ISBLANK(E19))),G17=E19),1,IF(G17&lt;E19,0))),0)</f>
        <v>0</v>
      </c>
      <c r="L17" s="34">
        <f>I17-SUM(J17:K17)</f>
        <v>0</v>
      </c>
      <c r="M17" s="34">
        <f>SUM(D17:G17)</f>
        <v>0</v>
      </c>
      <c r="N17" s="34">
        <f>SUM(E16:E19)</f>
        <v>0</v>
      </c>
      <c r="O17" s="34">
        <f>M17-N17</f>
        <v>0</v>
      </c>
      <c r="P17" s="34"/>
      <c r="Q17" s="34">
        <f>IF(AND(NOT(ISBLANK(D17)),NOT(ISBLANK(E16))),IF(D17&gt;E16,3,IF(AND(OR(NOT(ISBLANK(D17)),NOT(ISBLANK(E16))),D17=E16),1,IF(D17&lt;E16,0))),0)+IF(AND(NOT(ISBLANK(F17)),NOT(ISBLANK(E18))),IF(F17&gt;E18,3,IF(AND(OR(NOT(ISBLANK(F17)),NOT(ISBLANK(E18))),F17=E18),1,IF(F17&lt;E18,0))),0)+IF(AND(NOT(ISBLANK(G17)),NOT(ISBLANK(E19))),IF(G17&gt;E19,3,IF(AND(OR(NOT(ISBLANK(G17)),NOT(ISBLANK(E19))),G17=E19),1,IF(G17&lt;E19,0))),0)</f>
        <v>0</v>
      </c>
    </row>
    <row r="18" spans="2:18" ht="18" customHeight="1">
      <c r="C18" s="37" t="str">
        <f>IF(ISBLANK(Groups!C13),"",Groups!C13)</f>
        <v>Chile</v>
      </c>
      <c r="D18" s="38"/>
      <c r="E18" s="38"/>
      <c r="F18" s="41"/>
      <c r="G18" s="39"/>
      <c r="H18" s="3"/>
      <c r="I18" s="34">
        <f>IF(AND(NOT(ISBLANK(D18)),D18&gt;=0),1,0)+IF(AND(NOT(ISBLANK(E18)),E18&gt;=0),1,0)+IF(AND(NOT(ISBLANK(F18)),F18&gt;=0),1,0)+IF(AND(NOT(ISBLANK(G18)),G18&gt;=0),1,0)</f>
        <v>0</v>
      </c>
      <c r="J18" s="34">
        <f>IF(AND(NOT(ISBLANK(D18)),NOT(ISBLANK(F16))),IF(D18&gt;F16,1,IF(AND(OR(NOT(ISBLANK(D18)),NOT(ISBLANK(F16))),D18=F16),0,IF(D18&lt;F16,0))),0)+IF(AND(NOT(ISBLANK(E18)),NOT(ISBLANK(F17))),IF(E18&gt;F17,1,IF(AND(OR(NOT(ISBLANK(E18)),NOT(ISBLANK(F17))),E18=F17),0,IF(E18&lt;F17,0))),0)+IF(AND(NOT(ISBLANK(G18)),NOT(ISBLANK(F19))),IF(G18&gt;F19,1,IF(AND(OR(NOT(ISBLANK(G18)),NOT(ISBLANK(F19))),G18=F19),0,IF(G18&lt;F19,0))),0)</f>
        <v>0</v>
      </c>
      <c r="K18" s="34">
        <f>IF(AND(NOT(ISBLANK(D18)),NOT(ISBLANK(F16))),IF(D18&gt;F16,0,IF(AND(OR(NOT(ISBLANK(D18)),NOT(ISBLANK(F16))),D18=F16),1,IF(D18&lt;F16,0))),0)+IF(AND(NOT(ISBLANK(E18)),NOT(ISBLANK(F17))),IF(E18&gt;F17,0,IF(AND(OR(NOT(ISBLANK(E18)),NOT(ISBLANK(F17))),E18=F17),1,IF(E18&lt;F17,0))),0)+IF(AND(NOT(ISBLANK(G18)),NOT(ISBLANK(F19))),IF(G18&gt;F19,0,IF(AND(OR(NOT(ISBLANK(G18)),NOT(ISBLANK(F19))),G18=F19),1,IF(G18&lt;F19,0))),0)</f>
        <v>0</v>
      </c>
      <c r="L18" s="34">
        <f>I18-SUM(J18:K18)</f>
        <v>0</v>
      </c>
      <c r="M18" s="34">
        <f>SUM(D18:G18)</f>
        <v>0</v>
      </c>
      <c r="N18" s="34">
        <f>SUM(F16:F19)</f>
        <v>0</v>
      </c>
      <c r="O18" s="34">
        <f>M18-N18</f>
        <v>0</v>
      </c>
      <c r="P18" s="34"/>
      <c r="Q18" s="34">
        <f>IF(AND(NOT(ISBLANK(D18)),NOT(ISBLANK(F16))),IF(D18&gt;F16,3,IF(AND(OR(NOT(ISBLANK(D18)),NOT(ISBLANK(F16))),D18=F16),1,IF(D18&lt;F16,0))),0)+IF(AND(NOT(ISBLANK(E18)),NOT(ISBLANK(F17))),IF(E18&gt;F17,3,IF(AND(OR(NOT(ISBLANK(E18)),NOT(ISBLANK(F17))),E18=F17),1,IF(E18&lt;F17,0))),0)+IF(AND(NOT(ISBLANK(G18)),NOT(ISBLANK(F19))),IF(G18&gt;F19,3,IF(AND(OR(NOT(ISBLANK(G18)),NOT(ISBLANK(F19))),G18=F19),1,IF(G18&lt;F19,0))),0)</f>
        <v>0</v>
      </c>
    </row>
    <row r="19" spans="2:18" ht="18" customHeight="1">
      <c r="C19" s="37" t="str">
        <f>IF(ISBLANK(Groups!C14),"",Groups!C14)</f>
        <v>Australia</v>
      </c>
      <c r="D19" s="38"/>
      <c r="E19" s="38"/>
      <c r="F19" s="38"/>
      <c r="G19" s="42"/>
      <c r="H19" s="4"/>
      <c r="I19" s="34">
        <f>IF(AND(NOT(ISBLANK(D19)),D19&gt;=0),1,0)+IF(AND(NOT(ISBLANK(E19)),E19&gt;=0),1,0)+IF(AND(NOT(ISBLANK(F19)),F19&gt;=0),1,0)+IF(AND(NOT(ISBLANK(G19)),G19&gt;=0),1,0)</f>
        <v>0</v>
      </c>
      <c r="J19" s="34">
        <f>IF(AND(NOT(ISBLANK(D19)),NOT(ISBLANK(G16))),IF(D19&gt;G16,1,IF(AND(OR(NOT(ISBLANK(D19)),NOT(ISBLANK(G16))),D19=G16),0,IF(D19&lt;G16,0))),0)+IF(AND(NOT(ISBLANK(E19)),NOT(ISBLANK(G17))),IF(E19&gt;G17,1,IF(AND(OR(NOT(ISBLANK(E19)),NOT(ISBLANK(G17))),E19=G17),0,IF(E19&lt;G17,0))),0)+IF(AND(NOT(ISBLANK(F19)),NOT(ISBLANK(G18))),IF(F19&gt;G18,1,IF(AND(OR(NOT(ISBLANK(F19)),NOT(ISBLANK(G18))),F19=G18),0,IF(F19&lt;G18,0))),0)</f>
        <v>0</v>
      </c>
      <c r="K19" s="34">
        <f>IF(AND(NOT(ISBLANK(D19)),NOT(ISBLANK(G16))),IF(D19&gt;G16,0,IF(AND(OR(NOT(ISBLANK(D19)),NOT(ISBLANK(G16))),D19=G16),1,IF(D19&lt;G16,0))),0)+IF(AND(NOT(ISBLANK(E19)),NOT(ISBLANK(G17))),IF(E19&gt;G17,0,IF(AND(OR(NOT(ISBLANK(E19)),NOT(ISBLANK(G17))),E19=G17),1,IF(E19&lt;G17,0))),0)+IF(AND(NOT(ISBLANK(F19)),NOT(ISBLANK(G18))),IF(F19&gt;G18,0,IF(AND(OR(NOT(ISBLANK(F19)),NOT(ISBLANK(G18))),F19=G18),1,IF(F19&lt;G18,0))),0)</f>
        <v>0</v>
      </c>
      <c r="L19" s="34">
        <f>I19-SUM(J19:K19)</f>
        <v>0</v>
      </c>
      <c r="M19" s="34">
        <f>SUM(D19:G19)</f>
        <v>0</v>
      </c>
      <c r="N19" s="34">
        <f>SUM(G16:G19)</f>
        <v>0</v>
      </c>
      <c r="O19" s="34">
        <f>M19-N19</f>
        <v>0</v>
      </c>
      <c r="P19" s="34"/>
      <c r="Q19" s="34">
        <f>IF(AND(NOT(ISBLANK(D19)),NOT(ISBLANK(G16))),IF(D19&gt;G16,3,IF(AND(OR(NOT(ISBLANK(D19)),NOT(ISBLANK(G16))),D19=G16),1,IF(D19&lt;G16,0))),0)+IF(AND(NOT(ISBLANK(E19)),NOT(ISBLANK(G17))),IF(E19&gt;G17,3,IF(AND(OR(NOT(ISBLANK(E19)),NOT(ISBLANK(G17))),E19=G17),1,IF(E19&lt;G17,0))),0)+IF(AND(NOT(ISBLANK(F19)),NOT(ISBLANK(G18))),IF(F19&gt;G18,3,IF(AND(OR(NOT(ISBLANK(F19)),NOT(ISBLANK(G18))),F19=G18),1,IF(F19&lt;G18,0))),0)</f>
        <v>0</v>
      </c>
    </row>
    <row r="20" spans="2:18" ht="5.0999999999999996" customHeight="1"/>
    <row r="21" spans="2:18" ht="5.0999999999999996" customHeight="1">
      <c r="B21" s="5"/>
      <c r="C21" s="5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9.9499999999999993" customHeight="1"/>
    <row r="23" spans="2:18" ht="24.95" customHeight="1">
      <c r="B23" s="33"/>
      <c r="C23" s="84" t="s">
        <v>101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33"/>
    </row>
    <row r="24" spans="2:18" ht="5.0999999999999996" customHeight="1">
      <c r="C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ht="18" customHeight="1">
      <c r="C25" s="40"/>
      <c r="D25" s="35" t="str">
        <f>IF(ISBLANK(C26),"",C26)</f>
        <v>Colombia</v>
      </c>
      <c r="E25" s="35" t="str">
        <f>IF(ISBLANK(C27),"",C27)</f>
        <v>Greece</v>
      </c>
      <c r="F25" s="35" t="str">
        <f>IF(ISBLANK(C28),"",C28)</f>
        <v>Cote d'Ivoire</v>
      </c>
      <c r="G25" s="36" t="str">
        <f>IF(ISBLANK(C29),"",C29)</f>
        <v>Japan</v>
      </c>
      <c r="H25" s="1"/>
      <c r="I25" s="34" t="s">
        <v>34</v>
      </c>
      <c r="J25" s="34" t="s">
        <v>38</v>
      </c>
      <c r="K25" s="34" t="s">
        <v>37</v>
      </c>
      <c r="L25" s="34" t="s">
        <v>36</v>
      </c>
      <c r="M25" s="34" t="s">
        <v>79</v>
      </c>
      <c r="N25" s="34" t="s">
        <v>80</v>
      </c>
      <c r="O25" s="34" t="s">
        <v>33</v>
      </c>
      <c r="P25" s="34"/>
      <c r="Q25" s="34" t="s">
        <v>31</v>
      </c>
    </row>
    <row r="26" spans="2:18" ht="18" customHeight="1">
      <c r="C26" s="37" t="str">
        <f>IF(ISBLANK(Groups!C16),"",Groups!C16)</f>
        <v>Colombia</v>
      </c>
      <c r="D26" s="41"/>
      <c r="E26" s="38"/>
      <c r="F26" s="38"/>
      <c r="G26" s="39"/>
      <c r="H26" s="3"/>
      <c r="I26" s="34">
        <f>IF(AND(NOT(ISBLANK(D26)),D26&gt;=0),1,0)+IF(AND(NOT(ISBLANK(E26)),E26&gt;=0),1,0)+IF(AND(NOT(ISBLANK(F26)),F26&gt;=0),1,0)+IF(AND(NOT(ISBLANK(G26)),G26&gt;=0),1,0)</f>
        <v>0</v>
      </c>
      <c r="J26" s="34">
        <f>IF(AND(NOT(ISBLANK(E26)),NOT(ISBLANK(D27))),IF(E26&gt;D27,1,IF(AND(OR(NOT(ISBLANK(E26)),NOT(ISBLANK(D27))),E26=D27),0,IF(E26&lt;D27,0))),0)+IF(AND(NOT(ISBLANK(F26)),NOT(ISBLANK(D28))),IF(F26&gt;D28,1,IF(AND(OR(NOT(ISBLANK(F26)),NOT(ISBLANK(D28))),F26=D28),0,IF(F26&lt;D28,0))),0)+IF(AND(NOT(ISBLANK(G26)),NOT(ISBLANK(D29))),IF(G26&gt;D29,1,IF(AND(OR(NOT(ISBLANK(G26)),NOT(ISBLANK(D29))),G26=D29),0,IF(G26&lt;D29,0))),0)</f>
        <v>0</v>
      </c>
      <c r="K26" s="34">
        <f>IF(AND(NOT(ISBLANK(E26)),NOT(ISBLANK(D27))),IF(E26&gt;D27,0,IF(AND(OR(NOT(ISBLANK(E26)),NOT(ISBLANK(D27))),E26=D27),1,IF(E26&lt;D27,0))),0)+IF(AND(NOT(ISBLANK(F26)),NOT(ISBLANK(D28))),IF(F26&gt;D28,0,IF(AND(OR(NOT(ISBLANK(F26)),NOT(ISBLANK(D28))),F26=D28),1,IF(F26&lt;D28,0))),0)+IF(AND(NOT(ISBLANK(G26)),NOT(ISBLANK(D29))),IF(G26&gt;D29,0,IF(AND(OR(NOT(ISBLANK(G26)),NOT(ISBLANK(D29))),G26=D29),1,IF(G26&lt;D29,0))),0)</f>
        <v>0</v>
      </c>
      <c r="L26" s="34">
        <f>I26-SUM(J26:K26)</f>
        <v>0</v>
      </c>
      <c r="M26" s="34">
        <f>SUM(D26:G26)</f>
        <v>0</v>
      </c>
      <c r="N26" s="34">
        <f>SUM(D26:D29)</f>
        <v>0</v>
      </c>
      <c r="O26" s="34">
        <f>M26-N26</f>
        <v>0</v>
      </c>
      <c r="P26" s="34"/>
      <c r="Q26" s="34">
        <f>IF(AND(NOT(ISBLANK(E26)),NOT(ISBLANK(D27))),IF(E26&gt;D27,3,IF(AND(OR(NOT(ISBLANK(E26)),NOT(ISBLANK(D27))),E26=D27),1,IF(E26&lt;D27,0))),0)+IF(AND(NOT(ISBLANK(F26)),NOT(ISBLANK(D28))),IF(F26&gt;D28,3,IF(AND(OR(NOT(ISBLANK(F26)),NOT(ISBLANK(D28))),F26=D28),1,IF(F26&lt;D28,0))),0)+IF(AND(NOT(ISBLANK(G26)),NOT(ISBLANK(D29))),IF(G26&gt;D29,3,IF(AND(OR(NOT(ISBLANK(G26)),NOT(ISBLANK(D29))),G26=D29),1,IF(G26&lt;D29,0))),0)</f>
        <v>0</v>
      </c>
    </row>
    <row r="27" spans="2:18" ht="18" customHeight="1">
      <c r="C27" s="37" t="str">
        <f>IF(ISBLANK(Groups!C17),"",Groups!C17)</f>
        <v>Greece</v>
      </c>
      <c r="D27" s="38"/>
      <c r="E27" s="41"/>
      <c r="F27" s="38"/>
      <c r="G27" s="39"/>
      <c r="H27" s="3"/>
      <c r="I27" s="34">
        <f>IF(AND(NOT(ISBLANK(D27)),D27&gt;=0),1,0)+IF(AND(NOT(ISBLANK(E27)),E27&gt;=0),1,0)+IF(AND(NOT(ISBLANK(F27)),F27&gt;=0),1,0)+IF(AND(NOT(ISBLANK(G27)),G27&gt;=0),1,0)</f>
        <v>0</v>
      </c>
      <c r="J27" s="34">
        <f>IF(AND(NOT(ISBLANK(D27)),NOT(ISBLANK(E26))),IF(D27&gt;E26,1,IF(AND(OR(NOT(ISBLANK(D27)),NOT(ISBLANK(E26))),D27=E26),0,IF(D27&lt;E26,0))),0)+IF(AND(NOT(ISBLANK(F27)),NOT(ISBLANK(E28))),IF(F27&gt;E28,1,IF(AND(OR(NOT(ISBLANK(F27)),NOT(ISBLANK(E28))),F27=E28),0,IF(F27&lt;E28,0))),0)+IF(AND(NOT(ISBLANK(G27)),NOT(ISBLANK(E29))),IF(G27&gt;E29,1,IF(AND(OR(NOT(ISBLANK(G27)),NOT(ISBLANK(E29))),G27=E29),0,IF(G27&lt;E29,0))),0)</f>
        <v>0</v>
      </c>
      <c r="K27" s="34">
        <f>IF(AND(NOT(ISBLANK(D27)),NOT(ISBLANK(E26))),IF(D27&gt;E26,0,IF(AND(OR(NOT(ISBLANK(D27)),NOT(ISBLANK(E26))),D27=E26),1,IF(D27&lt;E26,0))),0)+IF(AND(NOT(ISBLANK(F27)),NOT(ISBLANK(E28))),IF(F27&gt;E28,0,IF(AND(OR(NOT(ISBLANK(F27)),NOT(ISBLANK(E28))),F27=E28),1,IF(F27&lt;E28,0))),0)+IF(AND(NOT(ISBLANK(G27)),NOT(ISBLANK(E29))),IF(G27&gt;E29,0,IF(AND(OR(NOT(ISBLANK(G27)),NOT(ISBLANK(E29))),G27=E29),1,IF(G27&lt;E29,0))),0)</f>
        <v>0</v>
      </c>
      <c r="L27" s="34">
        <f>I27-SUM(J27:K27)</f>
        <v>0</v>
      </c>
      <c r="M27" s="34">
        <f>SUM(D27:G27)</f>
        <v>0</v>
      </c>
      <c r="N27" s="34">
        <f>SUM(E26:E29)</f>
        <v>0</v>
      </c>
      <c r="O27" s="34">
        <f>M27-N27</f>
        <v>0</v>
      </c>
      <c r="P27" s="34"/>
      <c r="Q27" s="34">
        <f>IF(AND(NOT(ISBLANK(D27)),NOT(ISBLANK(E26))),IF(D27&gt;E26,3,IF(AND(OR(NOT(ISBLANK(D27)),NOT(ISBLANK(E26))),D27=E26),1,IF(D27&lt;E26,0))),0)+IF(AND(NOT(ISBLANK(F27)),NOT(ISBLANK(E28))),IF(F27&gt;E28,3,IF(AND(OR(NOT(ISBLANK(F27)),NOT(ISBLANK(E28))),F27=E28),1,IF(F27&lt;E28,0))),0)+IF(AND(NOT(ISBLANK(G27)),NOT(ISBLANK(E29))),IF(G27&gt;E29,3,IF(AND(OR(NOT(ISBLANK(G27)),NOT(ISBLANK(E29))),G27=E29),1,IF(G27&lt;E29,0))),0)</f>
        <v>0</v>
      </c>
    </row>
    <row r="28" spans="2:18" ht="18" customHeight="1">
      <c r="C28" s="37" t="str">
        <f>IF(ISBLANK(Groups!C18),"",Groups!C18)</f>
        <v>Cote d'Ivoire</v>
      </c>
      <c r="D28" s="38"/>
      <c r="E28" s="38"/>
      <c r="F28" s="41"/>
      <c r="G28" s="39"/>
      <c r="H28" s="3"/>
      <c r="I28" s="34">
        <f>IF(AND(NOT(ISBLANK(D28)),D28&gt;=0),1,0)+IF(AND(NOT(ISBLANK(E28)),E28&gt;=0),1,0)+IF(AND(NOT(ISBLANK(F28)),F28&gt;=0),1,0)+IF(AND(NOT(ISBLANK(G28)),G28&gt;=0),1,0)</f>
        <v>0</v>
      </c>
      <c r="J28" s="34">
        <f>IF(AND(NOT(ISBLANK(D28)),NOT(ISBLANK(F26))),IF(D28&gt;F26,1,IF(AND(OR(NOT(ISBLANK(D28)),NOT(ISBLANK(F26))),D28=F26),0,IF(D28&lt;F26,0))),0)+IF(AND(NOT(ISBLANK(E28)),NOT(ISBLANK(F27))),IF(E28&gt;F27,1,IF(AND(OR(NOT(ISBLANK(E28)),NOT(ISBLANK(F27))),E28=F27),0,IF(E28&lt;F27,0))),0)+IF(AND(NOT(ISBLANK(G28)),NOT(ISBLANK(F29))),IF(G28&gt;F29,1,IF(AND(OR(NOT(ISBLANK(G28)),NOT(ISBLANK(F29))),G28=F29),0,IF(G28&lt;F29,0))),0)</f>
        <v>0</v>
      </c>
      <c r="K28" s="34">
        <f>IF(AND(NOT(ISBLANK(D28)),NOT(ISBLANK(F26))),IF(D28&gt;F26,0,IF(AND(OR(NOT(ISBLANK(D28)),NOT(ISBLANK(F26))),D28=F26),1,IF(D28&lt;F26,0))),0)+IF(AND(NOT(ISBLANK(E28)),NOT(ISBLANK(F27))),IF(E28&gt;F27,0,IF(AND(OR(NOT(ISBLANK(E28)),NOT(ISBLANK(F27))),E28=F27),1,IF(E28&lt;F27,0))),0)+IF(AND(NOT(ISBLANK(G28)),NOT(ISBLANK(F29))),IF(G28&gt;F29,0,IF(AND(OR(NOT(ISBLANK(G28)),NOT(ISBLANK(F29))),G28=F29),1,IF(G28&lt;F29,0))),0)</f>
        <v>0</v>
      </c>
      <c r="L28" s="34">
        <f>I28-SUM(J28:K28)</f>
        <v>0</v>
      </c>
      <c r="M28" s="34">
        <f>SUM(D28:G28)</f>
        <v>0</v>
      </c>
      <c r="N28" s="34">
        <f>SUM(F26:F29)</f>
        <v>0</v>
      </c>
      <c r="O28" s="34">
        <f>M28-N28</f>
        <v>0</v>
      </c>
      <c r="P28" s="34"/>
      <c r="Q28" s="34">
        <f>IF(AND(NOT(ISBLANK(D28)),NOT(ISBLANK(F26))),IF(D28&gt;F26,3,IF(AND(OR(NOT(ISBLANK(D28)),NOT(ISBLANK(F26))),D28=F26),1,IF(D28&lt;F26,0))),0)+IF(AND(NOT(ISBLANK(E28)),NOT(ISBLANK(F27))),IF(E28&gt;F27,3,IF(AND(OR(NOT(ISBLANK(E28)),NOT(ISBLANK(F27))),E28=F27),1,IF(E28&lt;F27,0))),0)+IF(AND(NOT(ISBLANK(G28)),NOT(ISBLANK(F29))),IF(G28&gt;F29,3,IF(AND(OR(NOT(ISBLANK(G28)),NOT(ISBLANK(F29))),G28=F29),1,IF(G28&lt;F29,0))),0)</f>
        <v>0</v>
      </c>
    </row>
    <row r="29" spans="2:18" ht="18" customHeight="1">
      <c r="C29" s="37" t="str">
        <f>IF(ISBLANK(Groups!C19),"",Groups!C19)</f>
        <v>Japan</v>
      </c>
      <c r="D29" s="38"/>
      <c r="E29" s="38"/>
      <c r="F29" s="38"/>
      <c r="G29" s="42"/>
      <c r="H29" s="4"/>
      <c r="I29" s="34">
        <f>IF(AND(NOT(ISBLANK(D29)),D29&gt;=0),1,0)+IF(AND(NOT(ISBLANK(E29)),E29&gt;=0),1,0)+IF(AND(NOT(ISBLANK(F29)),F29&gt;=0),1,0)+IF(AND(NOT(ISBLANK(G29)),G29&gt;=0),1,0)</f>
        <v>0</v>
      </c>
      <c r="J29" s="34">
        <f>IF(AND(NOT(ISBLANK(D29)),NOT(ISBLANK(G26))),IF(D29&gt;G26,1,IF(AND(OR(NOT(ISBLANK(D29)),NOT(ISBLANK(G26))),D29=G26),0,IF(D29&lt;G26,0))),0)+IF(AND(NOT(ISBLANK(E29)),NOT(ISBLANK(G27))),IF(E29&gt;G27,1,IF(AND(OR(NOT(ISBLANK(E29)),NOT(ISBLANK(G27))),E29=G27),0,IF(E29&lt;G27,0))),0)+IF(AND(NOT(ISBLANK(F29)),NOT(ISBLANK(G28))),IF(F29&gt;G28,1,IF(AND(OR(NOT(ISBLANK(F29)),NOT(ISBLANK(G28))),F29=G28),0,IF(F29&lt;G28,0))),0)</f>
        <v>0</v>
      </c>
      <c r="K29" s="34">
        <f>IF(AND(NOT(ISBLANK(D29)),NOT(ISBLANK(G26))),IF(D29&gt;G26,0,IF(AND(OR(NOT(ISBLANK(D29)),NOT(ISBLANK(G26))),D29=G26),1,IF(D29&lt;G26,0))),0)+IF(AND(NOT(ISBLANK(E29)),NOT(ISBLANK(G27))),IF(E29&gt;G27,0,IF(AND(OR(NOT(ISBLANK(E29)),NOT(ISBLANK(G27))),E29=G27),1,IF(E29&lt;G27,0))),0)+IF(AND(NOT(ISBLANK(F29)),NOT(ISBLANK(G28))),IF(F29&gt;G28,0,IF(AND(OR(NOT(ISBLANK(F29)),NOT(ISBLANK(G28))),F29=G28),1,IF(F29&lt;G28,0))),0)</f>
        <v>0</v>
      </c>
      <c r="L29" s="34">
        <f>I29-SUM(J29:K29)</f>
        <v>0</v>
      </c>
      <c r="M29" s="34">
        <f>SUM(D29:G29)</f>
        <v>0</v>
      </c>
      <c r="N29" s="34">
        <f>SUM(G26:G29)</f>
        <v>0</v>
      </c>
      <c r="O29" s="34">
        <f>M29-N29</f>
        <v>0</v>
      </c>
      <c r="P29" s="34"/>
      <c r="Q29" s="34">
        <f>IF(AND(NOT(ISBLANK(D29)),NOT(ISBLANK(G26))),IF(D29&gt;G26,3,IF(AND(OR(NOT(ISBLANK(D29)),NOT(ISBLANK(G26))),D29=G26),1,IF(D29&lt;G26,0))),0)+IF(AND(NOT(ISBLANK(E29)),NOT(ISBLANK(G27))),IF(E29&gt;G27,3,IF(AND(OR(NOT(ISBLANK(E29)),NOT(ISBLANK(G27))),E29=G27),1,IF(E29&lt;G27,0))),0)+IF(AND(NOT(ISBLANK(F29)),NOT(ISBLANK(G28))),IF(F29&gt;G28,3,IF(AND(OR(NOT(ISBLANK(F29)),NOT(ISBLANK(G28))),F29=G28),1,IF(F29&lt;G28,0))),0)</f>
        <v>0</v>
      </c>
    </row>
    <row r="30" spans="2:18" ht="5.0999999999999996" customHeight="1"/>
    <row r="31" spans="2:18" ht="5.0999999999999996" customHeight="1">
      <c r="B31" s="5"/>
      <c r="C31" s="5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9.9499999999999993" customHeight="1"/>
    <row r="33" spans="2:18" ht="24.95" customHeight="1">
      <c r="B33" s="33"/>
      <c r="C33" s="84" t="s">
        <v>102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33"/>
    </row>
    <row r="34" spans="2:18" ht="5.0999999999999996" customHeight="1">
      <c r="C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8" ht="18" customHeight="1">
      <c r="C35" s="40"/>
      <c r="D35" s="35" t="str">
        <f>IF(ISBLANK(C36),"",C36)</f>
        <v>Uruguay</v>
      </c>
      <c r="E35" s="35" t="str">
        <f>IF(ISBLANK(C37),"",C37)</f>
        <v>Costa Rica</v>
      </c>
      <c r="F35" s="35" t="str">
        <f>IF(ISBLANK(C38),"",C38)</f>
        <v>England</v>
      </c>
      <c r="G35" s="36" t="str">
        <f>IF(ISBLANK(C39),"",C39)</f>
        <v>Italy</v>
      </c>
      <c r="H35" s="1"/>
      <c r="I35" s="34" t="s">
        <v>34</v>
      </c>
      <c r="J35" s="34" t="s">
        <v>38</v>
      </c>
      <c r="K35" s="34" t="s">
        <v>37</v>
      </c>
      <c r="L35" s="34" t="s">
        <v>36</v>
      </c>
      <c r="M35" s="34" t="s">
        <v>79</v>
      </c>
      <c r="N35" s="34" t="s">
        <v>80</v>
      </c>
      <c r="O35" s="34" t="s">
        <v>33</v>
      </c>
      <c r="P35" s="34"/>
      <c r="Q35" s="34" t="s">
        <v>31</v>
      </c>
    </row>
    <row r="36" spans="2:18" ht="18" customHeight="1">
      <c r="C36" s="37" t="str">
        <f>IF(ISBLANK(Groups!C21),"",Groups!C21)</f>
        <v>Uruguay</v>
      </c>
      <c r="D36" s="41"/>
      <c r="E36" s="38"/>
      <c r="F36" s="38"/>
      <c r="G36" s="39"/>
      <c r="H36" s="3"/>
      <c r="I36" s="34">
        <f>IF(AND(NOT(ISBLANK(D36)),D36&gt;=0),1,0)+IF(AND(NOT(ISBLANK(E36)),E36&gt;=0),1,0)+IF(AND(NOT(ISBLANK(F36)),F36&gt;=0),1,0)+IF(AND(NOT(ISBLANK(G36)),G36&gt;=0),1,0)</f>
        <v>0</v>
      </c>
      <c r="J36" s="34">
        <f>IF(AND(NOT(ISBLANK(E36)),NOT(ISBLANK(D37))),IF(E36&gt;D37,1,IF(AND(OR(NOT(ISBLANK(E36)),NOT(ISBLANK(D37))),E36=D37),0,IF(E36&lt;D37,0))),0)+IF(AND(NOT(ISBLANK(F36)),NOT(ISBLANK(D38))),IF(F36&gt;D38,1,IF(AND(OR(NOT(ISBLANK(F36)),NOT(ISBLANK(D38))),F36=D38),0,IF(F36&lt;D38,0))),0)+IF(AND(NOT(ISBLANK(G36)),NOT(ISBLANK(D39))),IF(G36&gt;D39,1,IF(AND(OR(NOT(ISBLANK(G36)),NOT(ISBLANK(D39))),G36=D39),0,IF(G36&lt;D39,0))),0)</f>
        <v>0</v>
      </c>
      <c r="K36" s="34">
        <f>IF(AND(NOT(ISBLANK(E36)),NOT(ISBLANK(D37))),IF(E36&gt;D37,0,IF(AND(OR(NOT(ISBLANK(E36)),NOT(ISBLANK(D37))),E36=D37),1,IF(E36&lt;D37,0))),0)+IF(AND(NOT(ISBLANK(F36)),NOT(ISBLANK(D38))),IF(F36&gt;D38,0,IF(AND(OR(NOT(ISBLANK(F36)),NOT(ISBLANK(D38))),F36=D38),1,IF(F36&lt;D38,0))),0)+IF(AND(NOT(ISBLANK(G36)),NOT(ISBLANK(D39))),IF(G36&gt;D39,0,IF(AND(OR(NOT(ISBLANK(G36)),NOT(ISBLANK(D39))),G36=D39),1,IF(G36&lt;D39,0))),0)</f>
        <v>0</v>
      </c>
      <c r="L36" s="34">
        <f>I36-SUM(J36:K36)</f>
        <v>0</v>
      </c>
      <c r="M36" s="34">
        <f>SUM(D36:G36)</f>
        <v>0</v>
      </c>
      <c r="N36" s="34">
        <f>SUM(D36:D39)</f>
        <v>0</v>
      </c>
      <c r="O36" s="34">
        <f>M36-N36</f>
        <v>0</v>
      </c>
      <c r="P36" s="34"/>
      <c r="Q36" s="34">
        <f>IF(AND(NOT(ISBLANK(E36)),NOT(ISBLANK(D37))),IF(E36&gt;D37,3,IF(AND(OR(NOT(ISBLANK(E36)),NOT(ISBLANK(D37))),E36=D37),1,IF(E36&lt;D37,0))),0)+IF(AND(NOT(ISBLANK(F36)),NOT(ISBLANK(D38))),IF(F36&gt;D38,3,IF(AND(OR(NOT(ISBLANK(F36)),NOT(ISBLANK(D38))),F36=D38),1,IF(F36&lt;D38,0))),0)+IF(AND(NOT(ISBLANK(G36)),NOT(ISBLANK(D39))),IF(G36&gt;D39,3,IF(AND(OR(NOT(ISBLANK(G36)),NOT(ISBLANK(D39))),G36=D39),1,IF(G36&lt;D39,0))),0)</f>
        <v>0</v>
      </c>
    </row>
    <row r="37" spans="2:18" ht="18" customHeight="1">
      <c r="C37" s="37" t="str">
        <f>IF(ISBLANK(Groups!C22),"",Groups!C22)</f>
        <v>Costa Rica</v>
      </c>
      <c r="D37" s="38"/>
      <c r="E37" s="41"/>
      <c r="F37" s="38"/>
      <c r="G37" s="39"/>
      <c r="H37" s="3"/>
      <c r="I37" s="34">
        <f>IF(AND(NOT(ISBLANK(D37)),D37&gt;=0),1,0)+IF(AND(NOT(ISBLANK(E37)),E37&gt;=0),1,0)+IF(AND(NOT(ISBLANK(F37)),F37&gt;=0),1,0)+IF(AND(NOT(ISBLANK(G37)),G37&gt;=0),1,0)</f>
        <v>0</v>
      </c>
      <c r="J37" s="34">
        <f>IF(AND(NOT(ISBLANK(D37)),NOT(ISBLANK(E36))),IF(D37&gt;E36,1,IF(AND(OR(NOT(ISBLANK(D37)),NOT(ISBLANK(E36))),D37=E36),0,IF(D37&lt;E36,0))),0)+IF(AND(NOT(ISBLANK(F37)),NOT(ISBLANK(E38))),IF(F37&gt;E38,1,IF(AND(OR(NOT(ISBLANK(F37)),NOT(ISBLANK(E38))),F37=E38),0,IF(F37&lt;E38,0))),0)+IF(AND(NOT(ISBLANK(G37)),NOT(ISBLANK(E39))),IF(G37&gt;E39,1,IF(AND(OR(NOT(ISBLANK(G37)),NOT(ISBLANK(E39))),G37=E39),0,IF(G37&lt;E39,0))),0)</f>
        <v>0</v>
      </c>
      <c r="K37" s="34">
        <f>IF(AND(NOT(ISBLANK(D37)),NOT(ISBLANK(E36))),IF(D37&gt;E36,0,IF(AND(OR(NOT(ISBLANK(D37)),NOT(ISBLANK(E36))),D37=E36),1,IF(D37&lt;E36,0))),0)+IF(AND(NOT(ISBLANK(F37)),NOT(ISBLANK(E38))),IF(F37&gt;E38,0,IF(AND(OR(NOT(ISBLANK(F37)),NOT(ISBLANK(E38))),F37=E38),1,IF(F37&lt;E38,0))),0)+IF(AND(NOT(ISBLANK(G37)),NOT(ISBLANK(E39))),IF(G37&gt;E39,0,IF(AND(OR(NOT(ISBLANK(G37)),NOT(ISBLANK(E39))),G37=E39),1,IF(G37&lt;E39,0))),0)</f>
        <v>0</v>
      </c>
      <c r="L37" s="34">
        <f>I37-SUM(J37:K37)</f>
        <v>0</v>
      </c>
      <c r="M37" s="34">
        <f>SUM(D37:G37)</f>
        <v>0</v>
      </c>
      <c r="N37" s="34">
        <f>SUM(E36:E39)</f>
        <v>0</v>
      </c>
      <c r="O37" s="34">
        <f>M37-N37</f>
        <v>0</v>
      </c>
      <c r="P37" s="34"/>
      <c r="Q37" s="34">
        <f>IF(AND(NOT(ISBLANK(D37)),NOT(ISBLANK(E36))),IF(D37&gt;E36,3,IF(AND(OR(NOT(ISBLANK(D37)),NOT(ISBLANK(E36))),D37=E36),1,IF(D37&lt;E36,0))),0)+IF(AND(NOT(ISBLANK(F37)),NOT(ISBLANK(E38))),IF(F37&gt;E38,3,IF(AND(OR(NOT(ISBLANK(F37)),NOT(ISBLANK(E38))),F37=E38),1,IF(F37&lt;E38,0))),0)+IF(AND(NOT(ISBLANK(G37)),NOT(ISBLANK(E39))),IF(G37&gt;E39,3,IF(AND(OR(NOT(ISBLANK(G37)),NOT(ISBLANK(E39))),G37=E39),1,IF(G37&lt;E39,0))),0)</f>
        <v>0</v>
      </c>
    </row>
    <row r="38" spans="2:18" ht="18" customHeight="1">
      <c r="C38" s="37" t="str">
        <f>IF(ISBLANK(Groups!C23),"",Groups!C23)</f>
        <v>England</v>
      </c>
      <c r="D38" s="38"/>
      <c r="E38" s="38"/>
      <c r="F38" s="41"/>
      <c r="G38" s="39"/>
      <c r="H38" s="3"/>
      <c r="I38" s="34">
        <f>IF(AND(NOT(ISBLANK(D38)),D38&gt;=0),1,0)+IF(AND(NOT(ISBLANK(E38)),E38&gt;=0),1,0)+IF(AND(NOT(ISBLANK(F38)),F38&gt;=0),1,0)+IF(AND(NOT(ISBLANK(G38)),G38&gt;=0),1,0)</f>
        <v>0</v>
      </c>
      <c r="J38" s="34">
        <f>IF(AND(NOT(ISBLANK(D38)),NOT(ISBLANK(F36))),IF(D38&gt;F36,1,IF(AND(OR(NOT(ISBLANK(D38)),NOT(ISBLANK(F36))),D38=F36),0,IF(D38&lt;F36,0))),0)+IF(AND(NOT(ISBLANK(E38)),NOT(ISBLANK(F37))),IF(E38&gt;F37,1,IF(AND(OR(NOT(ISBLANK(E38)),NOT(ISBLANK(F37))),E38=F37),0,IF(E38&lt;F37,0))),0)+IF(AND(NOT(ISBLANK(G38)),NOT(ISBLANK(F39))),IF(G38&gt;F39,1,IF(AND(OR(NOT(ISBLANK(G38)),NOT(ISBLANK(F39))),G38=F39),0,IF(G38&lt;F39,0))),0)</f>
        <v>0</v>
      </c>
      <c r="K38" s="34">
        <f>IF(AND(NOT(ISBLANK(D38)),NOT(ISBLANK(F36))),IF(D38&gt;F36,0,IF(AND(OR(NOT(ISBLANK(D38)),NOT(ISBLANK(F36))),D38=F36),1,IF(D38&lt;F36,0))),0)+IF(AND(NOT(ISBLANK(E38)),NOT(ISBLANK(F37))),IF(E38&gt;F37,0,IF(AND(OR(NOT(ISBLANK(E38)),NOT(ISBLANK(F37))),E38=F37),1,IF(E38&lt;F37,0))),0)+IF(AND(NOT(ISBLANK(G38)),NOT(ISBLANK(F39))),IF(G38&gt;F39,0,IF(AND(OR(NOT(ISBLANK(G38)),NOT(ISBLANK(F39))),G38=F39),1,IF(G38&lt;F39,0))),0)</f>
        <v>0</v>
      </c>
      <c r="L38" s="34">
        <f>I38-SUM(J38:K38)</f>
        <v>0</v>
      </c>
      <c r="M38" s="34">
        <f>SUM(D38:G38)</f>
        <v>0</v>
      </c>
      <c r="N38" s="34">
        <f>SUM(F36:F39)</f>
        <v>0</v>
      </c>
      <c r="O38" s="34">
        <f>M38-N38</f>
        <v>0</v>
      </c>
      <c r="P38" s="34"/>
      <c r="Q38" s="34">
        <f>IF(AND(NOT(ISBLANK(D38)),NOT(ISBLANK(F36))),IF(D38&gt;F36,3,IF(AND(OR(NOT(ISBLANK(D38)),NOT(ISBLANK(F36))),D38=F36),1,IF(D38&lt;F36,0))),0)+IF(AND(NOT(ISBLANK(E38)),NOT(ISBLANK(F37))),IF(E38&gt;F37,3,IF(AND(OR(NOT(ISBLANK(E38)),NOT(ISBLANK(F37))),E38=F37),1,IF(E38&lt;F37,0))),0)+IF(AND(NOT(ISBLANK(G38)),NOT(ISBLANK(F39))),IF(G38&gt;F39,3,IF(AND(OR(NOT(ISBLANK(G38)),NOT(ISBLANK(F39))),G38=F39),1,IF(G38&lt;F39,0))),0)</f>
        <v>0</v>
      </c>
    </row>
    <row r="39" spans="2:18" ht="18" customHeight="1">
      <c r="C39" s="37" t="str">
        <f>IF(ISBLANK(Groups!C24),"",Groups!C24)</f>
        <v>Italy</v>
      </c>
      <c r="D39" s="38"/>
      <c r="E39" s="38"/>
      <c r="F39" s="38"/>
      <c r="G39" s="42"/>
      <c r="H39" s="4"/>
      <c r="I39" s="34">
        <f>IF(AND(NOT(ISBLANK(D39)),D39&gt;=0),1,0)+IF(AND(NOT(ISBLANK(E39)),E39&gt;=0),1,0)+IF(AND(NOT(ISBLANK(F39)),F39&gt;=0),1,0)+IF(AND(NOT(ISBLANK(G39)),G39&gt;=0),1,0)</f>
        <v>0</v>
      </c>
      <c r="J39" s="34">
        <f>IF(AND(NOT(ISBLANK(D39)),NOT(ISBLANK(G36))),IF(D39&gt;G36,1,IF(AND(OR(NOT(ISBLANK(D39)),NOT(ISBLANK(G36))),D39=G36),0,IF(D39&lt;G36,0))),0)+IF(AND(NOT(ISBLANK(E39)),NOT(ISBLANK(G37))),IF(E39&gt;G37,1,IF(AND(OR(NOT(ISBLANK(E39)),NOT(ISBLANK(G37))),E39=G37),0,IF(E39&lt;G37,0))),0)+IF(AND(NOT(ISBLANK(F39)),NOT(ISBLANK(G38))),IF(F39&gt;G38,1,IF(AND(OR(NOT(ISBLANK(F39)),NOT(ISBLANK(G38))),F39=G38),0,IF(F39&lt;G38,0))),0)</f>
        <v>0</v>
      </c>
      <c r="K39" s="34">
        <f>IF(AND(NOT(ISBLANK(D39)),NOT(ISBLANK(G36))),IF(D39&gt;G36,0,IF(AND(OR(NOT(ISBLANK(D39)),NOT(ISBLANK(G36))),D39=G36),1,IF(D39&lt;G36,0))),0)+IF(AND(NOT(ISBLANK(E39)),NOT(ISBLANK(G37))),IF(E39&gt;G37,0,IF(AND(OR(NOT(ISBLANK(E39)),NOT(ISBLANK(G37))),E39=G37),1,IF(E39&lt;G37,0))),0)+IF(AND(NOT(ISBLANK(F39)),NOT(ISBLANK(G38))),IF(F39&gt;G38,0,IF(AND(OR(NOT(ISBLANK(F39)),NOT(ISBLANK(G38))),F39=G38),1,IF(F39&lt;G38,0))),0)</f>
        <v>0</v>
      </c>
      <c r="L39" s="34">
        <f>I39-SUM(J39:K39)</f>
        <v>0</v>
      </c>
      <c r="M39" s="34">
        <f>SUM(D39:G39)</f>
        <v>0</v>
      </c>
      <c r="N39" s="34">
        <f>SUM(G36:G39)</f>
        <v>0</v>
      </c>
      <c r="O39" s="34">
        <f>M39-N39</f>
        <v>0</v>
      </c>
      <c r="P39" s="34"/>
      <c r="Q39" s="34">
        <f>IF(AND(NOT(ISBLANK(D39)),NOT(ISBLANK(G36))),IF(D39&gt;G36,3,IF(AND(OR(NOT(ISBLANK(D39)),NOT(ISBLANK(G36))),D39=G36),1,IF(D39&lt;G36,0))),0)+IF(AND(NOT(ISBLANK(E39)),NOT(ISBLANK(G37))),IF(E39&gt;G37,3,IF(AND(OR(NOT(ISBLANK(E39)),NOT(ISBLANK(G37))),E39=G37),1,IF(E39&lt;G37,0))),0)+IF(AND(NOT(ISBLANK(F39)),NOT(ISBLANK(G38))),IF(F39&gt;G38,3,IF(AND(OR(NOT(ISBLANK(F39)),NOT(ISBLANK(G38))),F39=G38),1,IF(F39&lt;G38,0))),0)</f>
        <v>0</v>
      </c>
    </row>
    <row r="40" spans="2:18" ht="5.0999999999999996" customHeight="1"/>
    <row r="41" spans="2:18" ht="5.0999999999999996" customHeight="1">
      <c r="B41" s="5"/>
      <c r="C41" s="5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4">
    <mergeCell ref="C3:Q3"/>
    <mergeCell ref="C13:Q13"/>
    <mergeCell ref="C23:Q23"/>
    <mergeCell ref="C33:Q33"/>
  </mergeCells>
  <printOptions horizontalCentered="1"/>
  <pageMargins left="0.196850393700787" right="0.196850393700787" top="0.196850393700787" bottom="0.196850393700787" header="0.31496062992126" footer="0.118110236220472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15BB255D-A04B-4E0A-B065-96D23B9E0F2E}">
            <xm:f>IF(Calculations!$V$6=TRUE,TRUE,FALSE)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I6:Q6</xm:sqref>
        </x14:conditionalFormatting>
        <x14:conditionalFormatting xmlns:xm="http://schemas.microsoft.com/office/excel/2006/main">
          <x14:cfRule type="expression" priority="18" id="{F3DE9FBF-0D92-4D4F-9D1A-88CCB9510494}">
            <xm:f>IF(Calculations!$V$7=TRUE,TRUE,FALSE)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I7:Q7</xm:sqref>
        </x14:conditionalFormatting>
        <x14:conditionalFormatting xmlns:xm="http://schemas.microsoft.com/office/excel/2006/main">
          <x14:cfRule type="expression" priority="19" id="{186D88FB-A768-4774-8D98-C41E7A7DDE55}">
            <xm:f>IF(Calculations!$V$8=TRUE,TRUE,FALSE)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I8:Q8</xm:sqref>
        </x14:conditionalFormatting>
        <x14:conditionalFormatting xmlns:xm="http://schemas.microsoft.com/office/excel/2006/main">
          <x14:cfRule type="expression" priority="20" id="{A573FCD2-87D9-44E6-AA80-C28018CA41F3}">
            <xm:f>IF(Calculations!$V$9=TRUE,TRUE,FALSE)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I9:Q9</xm:sqref>
        </x14:conditionalFormatting>
        <x14:conditionalFormatting xmlns:xm="http://schemas.microsoft.com/office/excel/2006/main">
          <x14:cfRule type="expression" priority="21" id="{2DF8FDAC-0ADE-4F97-BD87-D238655C22DF}">
            <xm:f>IF(Calculations!$V$16=TRUE,TRUE,FALSE)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I16:Q16</xm:sqref>
        </x14:conditionalFormatting>
        <x14:conditionalFormatting xmlns:xm="http://schemas.microsoft.com/office/excel/2006/main">
          <x14:cfRule type="expression" priority="22" id="{E48D050C-1DE9-4184-A988-AA047C40197B}">
            <xm:f>IF(Calculations!$V$18=TRUE,TRUE,FALSE)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I18:Q18</xm:sqref>
        </x14:conditionalFormatting>
        <x14:conditionalFormatting xmlns:xm="http://schemas.microsoft.com/office/excel/2006/main">
          <x14:cfRule type="expression" priority="23" id="{1BF3CD10-D7B9-41BE-B2E9-E87D6C12DDC5}">
            <xm:f>IF(Calculations!$V$19=TRUE,TRUE,FALSE)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I19:Q19</xm:sqref>
        </x14:conditionalFormatting>
        <x14:conditionalFormatting xmlns:xm="http://schemas.microsoft.com/office/excel/2006/main">
          <x14:cfRule type="expression" priority="24" id="{DF5D24A6-C553-48C4-8D4F-20C25E3F536C}">
            <xm:f>IF(Calculations!$V$17=TRUE,TRUE,FALSE)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I17:Q17</xm:sqref>
        </x14:conditionalFormatting>
        <x14:conditionalFormatting xmlns:xm="http://schemas.microsoft.com/office/excel/2006/main">
          <x14:cfRule type="expression" priority="25" id="{D1B7F15B-4AB5-4AD7-9F00-90D5A862C9FF}">
            <xm:f>IF(Calculations!$V$26=TRUE,TRUE,FALSE)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I26:Q26</xm:sqref>
        </x14:conditionalFormatting>
        <x14:conditionalFormatting xmlns:xm="http://schemas.microsoft.com/office/excel/2006/main">
          <x14:cfRule type="expression" priority="26" id="{E6B59D9F-3F31-4F2B-9A96-B7DFB7B12CF3}">
            <xm:f>IF(Calculations!$V$27=TRUE,TRUE,FALSE)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I27:Q27</xm:sqref>
        </x14:conditionalFormatting>
        <x14:conditionalFormatting xmlns:xm="http://schemas.microsoft.com/office/excel/2006/main">
          <x14:cfRule type="expression" priority="27" id="{9C6E18D6-9801-4E5F-9773-08F5C3DD2030}">
            <xm:f>IF(Calculations!$V$28=TRUE,TRUE,FALSE)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I28:Q28</xm:sqref>
        </x14:conditionalFormatting>
        <x14:conditionalFormatting xmlns:xm="http://schemas.microsoft.com/office/excel/2006/main">
          <x14:cfRule type="expression" priority="28" id="{C46FD2A3-DF26-4E23-93C4-29500A34B7E7}">
            <xm:f>IF(Calculations!$V$29=TRUE,TRUE,FALSE)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I29:Q29</xm:sqref>
        </x14:conditionalFormatting>
        <x14:conditionalFormatting xmlns:xm="http://schemas.microsoft.com/office/excel/2006/main">
          <x14:cfRule type="expression" priority="29" id="{04D5A41A-E8FF-47CA-B287-EB5B74490F9C}">
            <xm:f>IF(Calculations!$V$36=TRUE,TRUE,FALSE)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I36:Q36</xm:sqref>
        </x14:conditionalFormatting>
        <x14:conditionalFormatting xmlns:xm="http://schemas.microsoft.com/office/excel/2006/main">
          <x14:cfRule type="expression" priority="30" id="{D792D721-09F3-46F7-85C0-7DB2A5841CB4}">
            <xm:f>IF(Calculations!$V$37=TRUE,TRUE,FALSE)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I37:Q37</xm:sqref>
        </x14:conditionalFormatting>
        <x14:conditionalFormatting xmlns:xm="http://schemas.microsoft.com/office/excel/2006/main">
          <x14:cfRule type="expression" priority="31" id="{4665C4A5-A074-4D94-A873-1E7255926B6F}">
            <xm:f>IF(Calculations!$V$38=TRUE,TRUE,FALSE)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I38:Q38</xm:sqref>
        </x14:conditionalFormatting>
        <x14:conditionalFormatting xmlns:xm="http://schemas.microsoft.com/office/excel/2006/main">
          <x14:cfRule type="expression" priority="32" id="{9636CE7E-D66A-47C7-9C35-1527E9077239}">
            <xm:f>IF(Calculations!$V$39=TRUE,TRUE,FALSE)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I39:Q39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showGridLines="0" view="pageLayout" topLeftCell="A19" zoomScaleNormal="100" workbookViewId="0">
      <selection activeCell="E60" sqref="E60"/>
    </sheetView>
  </sheetViews>
  <sheetFormatPr defaultRowHeight="15"/>
  <cols>
    <col min="1" max="2" width="1.7109375" customWidth="1"/>
    <col min="3" max="3" width="21.42578125" customWidth="1"/>
    <col min="4" max="7" width="19.28515625" customWidth="1"/>
    <col min="8" max="8" width="1.7109375" customWidth="1"/>
    <col min="9" max="15" width="5.7109375" customWidth="1"/>
    <col min="16" max="16" width="1.7109375" customWidth="1"/>
    <col min="17" max="17" width="5.7109375" customWidth="1"/>
    <col min="18" max="18" width="1.7109375" customWidth="1"/>
    <col min="21" max="31" width="6.5703125" customWidth="1"/>
    <col min="34" max="34" width="10.85546875" customWidth="1"/>
  </cols>
  <sheetData>
    <row r="1" spans="1:57" s="7" customFormat="1" ht="72" customHeight="1">
      <c r="A1" s="43" t="s">
        <v>108</v>
      </c>
      <c r="B1" s="11"/>
      <c r="C1" s="12"/>
      <c r="D1" s="13"/>
      <c r="E1" s="13"/>
      <c r="F1" s="8"/>
      <c r="G1" s="8"/>
      <c r="H1" s="8"/>
      <c r="I1" s="8"/>
      <c r="J1" s="14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8" customHeight="1">
      <c r="C2" s="28"/>
      <c r="R2" s="19" t="e">
        <f>#REF!</f>
        <v>#REF!</v>
      </c>
    </row>
    <row r="3" spans="1:57" ht="24.95" customHeight="1">
      <c r="B3" s="33"/>
      <c r="C3" s="84" t="s">
        <v>104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3"/>
    </row>
    <row r="4" spans="1:57" ht="5.0999999999999996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57" ht="18" customHeight="1">
      <c r="C5" s="40"/>
      <c r="D5" s="35" t="str">
        <f>IF(ISBLANK(C6),"",C6)</f>
        <v>Switzerland</v>
      </c>
      <c r="E5" s="35" t="str">
        <f>IF(ISBLANK(C7),"",C7)</f>
        <v>Ecuador</v>
      </c>
      <c r="F5" s="35" t="str">
        <f>IF(ISBLANK(C8),"",C8)</f>
        <v>France</v>
      </c>
      <c r="G5" s="36" t="str">
        <f>IF(ISBLANK(C9),"",C9)</f>
        <v>Honduras</v>
      </c>
      <c r="H5" s="1"/>
      <c r="I5" s="34" t="s">
        <v>34</v>
      </c>
      <c r="J5" s="34" t="s">
        <v>38</v>
      </c>
      <c r="K5" s="34" t="s">
        <v>37</v>
      </c>
      <c r="L5" s="34" t="s">
        <v>36</v>
      </c>
      <c r="M5" s="34" t="s">
        <v>79</v>
      </c>
      <c r="N5" s="34" t="s">
        <v>80</v>
      </c>
      <c r="O5" s="34" t="s">
        <v>33</v>
      </c>
      <c r="P5" s="34"/>
      <c r="Q5" s="34" t="s">
        <v>31</v>
      </c>
    </row>
    <row r="6" spans="1:57" ht="18" customHeight="1">
      <c r="C6" s="37" t="str">
        <f>IF(ISBLANK(Groups!G6),"",Groups!G6)</f>
        <v>Switzerland</v>
      </c>
      <c r="D6" s="41"/>
      <c r="E6" s="38"/>
      <c r="F6" s="38"/>
      <c r="G6" s="39"/>
      <c r="H6" s="3"/>
      <c r="I6" s="34">
        <f>IF(AND(NOT(ISBLANK(D6)),D6&gt;=0),1,0)+IF(AND(NOT(ISBLANK(E6)),E6&gt;=0),1,0)+IF(AND(NOT(ISBLANK(F6)),F6&gt;=0),1,0)+IF(AND(NOT(ISBLANK(G6)),G6&gt;=0),1,0)</f>
        <v>0</v>
      </c>
      <c r="J6" s="34">
        <f>IF(AND(NOT(ISBLANK(E6)),NOT(ISBLANK(D7))),IF(E6&gt;D7,1,IF(AND(OR(NOT(ISBLANK(E6)),NOT(ISBLANK(D7))),E6=D7),0,IF(E6&lt;D7,0))),0)+IF(AND(NOT(ISBLANK(F6)),NOT(ISBLANK(D8))),IF(F6&gt;D8,1,IF(AND(OR(NOT(ISBLANK(F6)),NOT(ISBLANK(D8))),F6=D8),0,IF(F6&lt;D8,0))),0)+IF(AND(NOT(ISBLANK(G6)),NOT(ISBLANK(D9))),IF(G6&gt;D9,1,IF(AND(OR(NOT(ISBLANK(G6)),NOT(ISBLANK(D9))),G6=D9),0,IF(G6&lt;D9,0))),0)</f>
        <v>0</v>
      </c>
      <c r="K6" s="34">
        <f>IF(AND(NOT(ISBLANK(E6)),NOT(ISBLANK(D7))),IF(E6&gt;D7,0,IF(AND(OR(NOT(ISBLANK(E6)),NOT(ISBLANK(D7))),E6=D7),1,IF(E6&lt;D7,0))),0)+IF(AND(NOT(ISBLANK(F6)),NOT(ISBLANK(D8))),IF(F6&gt;D8,0,IF(AND(OR(NOT(ISBLANK(F6)),NOT(ISBLANK(D8))),F6=D8),1,IF(F6&lt;D8,0))),0)+IF(AND(NOT(ISBLANK(G6)),NOT(ISBLANK(D9))),IF(G6&gt;D9,0,IF(AND(OR(NOT(ISBLANK(G6)),NOT(ISBLANK(D9))),G6=D9),1,IF(G6&lt;D9,0))),0)</f>
        <v>0</v>
      </c>
      <c r="L6" s="34">
        <f>I6-SUM(J6:K6)</f>
        <v>0</v>
      </c>
      <c r="M6" s="34">
        <f>SUM(D6:G6)</f>
        <v>0</v>
      </c>
      <c r="N6" s="34">
        <f>SUM(D6:D9)</f>
        <v>0</v>
      </c>
      <c r="O6" s="34">
        <f>M6-N6</f>
        <v>0</v>
      </c>
      <c r="P6" s="34"/>
      <c r="Q6" s="34">
        <f>IF(AND(NOT(ISBLANK(E6)),NOT(ISBLANK(D7))),IF(E6&gt;D7,3,IF(AND(OR(NOT(ISBLANK(E6)),NOT(ISBLANK(D7))),E6=D7),1,IF(E6&lt;D7,0))),0)+IF(AND(NOT(ISBLANK(F6)),NOT(ISBLANK(D8))),IF(F6&gt;D8,3,IF(AND(OR(NOT(ISBLANK(F6)),NOT(ISBLANK(D8))),F6=D8),1,IF(F6&lt;D8,0))),0)+IF(AND(NOT(ISBLANK(G6)),NOT(ISBLANK(D9))),IF(G6&gt;D9,3,IF(AND(OR(NOT(ISBLANK(G6)),NOT(ISBLANK(D9))),G6=D9),1,IF(G6&lt;D9,0))),0)</f>
        <v>0</v>
      </c>
    </row>
    <row r="7" spans="1:57" ht="18" customHeight="1">
      <c r="C7" s="37" t="str">
        <f>IF(ISBLANK(Groups!G7),"",Groups!G7)</f>
        <v>Ecuador</v>
      </c>
      <c r="D7" s="38"/>
      <c r="E7" s="41"/>
      <c r="F7" s="38"/>
      <c r="G7" s="39"/>
      <c r="H7" s="3"/>
      <c r="I7" s="34">
        <f>IF(AND(NOT(ISBLANK(D7)),D7&gt;=0),1,0)+IF(AND(NOT(ISBLANK(E7)),E7&gt;=0),1,0)+IF(AND(NOT(ISBLANK(F7)),F7&gt;=0),1,0)+IF(AND(NOT(ISBLANK(G7)),G7&gt;=0),1,0)</f>
        <v>0</v>
      </c>
      <c r="J7" s="34">
        <f>IF(AND(NOT(ISBLANK(D7)),NOT(ISBLANK(E6))),IF(D7&gt;E6,1,IF(AND(OR(NOT(ISBLANK(D7)),NOT(ISBLANK(E6))),D7=E6),0,IF(D7&lt;E6,0))),0)+IF(AND(NOT(ISBLANK(F7)),NOT(ISBLANK(E8))),IF(F7&gt;E8,1,IF(AND(OR(NOT(ISBLANK(F7)),NOT(ISBLANK(E8))),F7=E8),0,IF(F7&lt;E8,0))),0)+IF(AND(NOT(ISBLANK(G7)),NOT(ISBLANK(E9))),IF(G7&gt;E9,1,IF(AND(OR(NOT(ISBLANK(G7)),NOT(ISBLANK(E9))),G7=E9),0,IF(G7&lt;E9,0))),0)</f>
        <v>0</v>
      </c>
      <c r="K7" s="34">
        <f>IF(AND(NOT(ISBLANK(D7)),NOT(ISBLANK(E6))),IF(D7&gt;E6,0,IF(AND(OR(NOT(ISBLANK(D7)),NOT(ISBLANK(E6))),D7=E6),1,IF(D7&lt;E6,0))),0)+IF(AND(NOT(ISBLANK(F7)),NOT(ISBLANK(E8))),IF(F7&gt;E8,0,IF(AND(OR(NOT(ISBLANK(F7)),NOT(ISBLANK(E8))),F7=E8),1,IF(F7&lt;E8,0))),0)+IF(AND(NOT(ISBLANK(G7)),NOT(ISBLANK(E9))),IF(G7&gt;E9,0,IF(AND(OR(NOT(ISBLANK(G7)),NOT(ISBLANK(E9))),G7=E9),1,IF(G7&lt;E9,0))),0)</f>
        <v>0</v>
      </c>
      <c r="L7" s="34">
        <f>I7-SUM(J7:K7)</f>
        <v>0</v>
      </c>
      <c r="M7" s="34">
        <f>SUM(D7:G7)</f>
        <v>0</v>
      </c>
      <c r="N7" s="34">
        <f>SUM(E6:E9)</f>
        <v>0</v>
      </c>
      <c r="O7" s="34">
        <f>M7-N7</f>
        <v>0</v>
      </c>
      <c r="P7" s="34"/>
      <c r="Q7" s="34">
        <f>IF(AND(NOT(ISBLANK(D7)),NOT(ISBLANK(E6))),IF(D7&gt;E6,3,IF(AND(OR(NOT(ISBLANK(D7)),NOT(ISBLANK(E6))),D7=E6),1,IF(D7&lt;E6,0))),0)+IF(AND(NOT(ISBLANK(F7)),NOT(ISBLANK(E8))),IF(F7&gt;E8,3,IF(AND(OR(NOT(ISBLANK(F7)),NOT(ISBLANK(E8))),F7=E8),1,IF(F7&lt;E8,0))),0)+IF(AND(NOT(ISBLANK(G7)),NOT(ISBLANK(E9))),IF(G7&gt;E9,3,IF(AND(OR(NOT(ISBLANK(G7)),NOT(ISBLANK(E9))),G7=E9),1,IF(G7&lt;E9,0))),0)</f>
        <v>0</v>
      </c>
    </row>
    <row r="8" spans="1:57" ht="18" customHeight="1">
      <c r="C8" s="37" t="str">
        <f>IF(ISBLANK(Groups!G8),"",Groups!G8)</f>
        <v>France</v>
      </c>
      <c r="D8" s="38"/>
      <c r="E8" s="38"/>
      <c r="F8" s="41"/>
      <c r="G8" s="39"/>
      <c r="H8" s="3"/>
      <c r="I8" s="34">
        <f>IF(AND(NOT(ISBLANK(D8)),D8&gt;=0),1,0)+IF(AND(NOT(ISBLANK(E8)),E8&gt;=0),1,0)+IF(AND(NOT(ISBLANK(F8)),F8&gt;=0),1,0)+IF(AND(NOT(ISBLANK(G8)),G8&gt;=0),1,0)</f>
        <v>0</v>
      </c>
      <c r="J8" s="34">
        <f>IF(AND(NOT(ISBLANK(D8)),NOT(ISBLANK(F6))),IF(D8&gt;F6,1,IF(AND(OR(NOT(ISBLANK(D8)),NOT(ISBLANK(F6))),D8=F6),0,IF(D8&lt;F6,0))),0)+IF(AND(NOT(ISBLANK(E8)),NOT(ISBLANK(F7))),IF(E8&gt;F7,1,IF(AND(OR(NOT(ISBLANK(E8)),NOT(ISBLANK(F7))),E8=F7),0,IF(E8&lt;F7,0))),0)+IF(AND(NOT(ISBLANK(G8)),NOT(ISBLANK(F9))),IF(G8&gt;F9,1,IF(AND(OR(NOT(ISBLANK(G8)),NOT(ISBLANK(F9))),G8=F9),0,IF(G8&lt;F9,0))),0)</f>
        <v>0</v>
      </c>
      <c r="K8" s="34">
        <f>IF(AND(NOT(ISBLANK(D8)),NOT(ISBLANK(F6))),IF(D8&gt;F6,0,IF(AND(OR(NOT(ISBLANK(D8)),NOT(ISBLANK(F6))),D8=F6),1,IF(D8&lt;F6,0))),0)+IF(AND(NOT(ISBLANK(E8)),NOT(ISBLANK(F7))),IF(E8&gt;F7,0,IF(AND(OR(NOT(ISBLANK(E8)),NOT(ISBLANK(F7))),E8=F7),1,IF(E8&lt;F7,0))),0)+IF(AND(NOT(ISBLANK(G8)),NOT(ISBLANK(F9))),IF(G8&gt;F9,0,IF(AND(OR(NOT(ISBLANK(G8)),NOT(ISBLANK(F9))),G8=F9),1,IF(G8&lt;F9,0))),0)</f>
        <v>0</v>
      </c>
      <c r="L8" s="34">
        <f>I8-SUM(J8:K8)</f>
        <v>0</v>
      </c>
      <c r="M8" s="34">
        <f>SUM(D8:G8)</f>
        <v>0</v>
      </c>
      <c r="N8" s="34">
        <f>SUM(F6:F9)</f>
        <v>0</v>
      </c>
      <c r="O8" s="34">
        <f>M8-N8</f>
        <v>0</v>
      </c>
      <c r="P8" s="34"/>
      <c r="Q8" s="34">
        <f>IF(AND(NOT(ISBLANK(D8)),NOT(ISBLANK(F6))),IF(D8&gt;F6,3,IF(AND(OR(NOT(ISBLANK(D8)),NOT(ISBLANK(F6))),D8=F6),1,IF(D8&lt;F6,0))),0)+IF(AND(NOT(ISBLANK(E8)),NOT(ISBLANK(F7))),IF(E8&gt;F7,3,IF(AND(OR(NOT(ISBLANK(E8)),NOT(ISBLANK(F7))),E8=F7),1,IF(E8&lt;F7,0))),0)+IF(AND(NOT(ISBLANK(G8)),NOT(ISBLANK(F9))),IF(G8&gt;F9,3,IF(AND(OR(NOT(ISBLANK(G8)),NOT(ISBLANK(F9))),G8=F9),1,IF(G8&lt;F9,0))),0)</f>
        <v>0</v>
      </c>
    </row>
    <row r="9" spans="1:57" ht="18" customHeight="1">
      <c r="C9" s="37" t="str">
        <f>IF(ISBLANK(Groups!G9),"",Groups!G9)</f>
        <v>Honduras</v>
      </c>
      <c r="D9" s="38"/>
      <c r="E9" s="38"/>
      <c r="F9" s="38"/>
      <c r="G9" s="42"/>
      <c r="H9" s="4"/>
      <c r="I9" s="34">
        <f>IF(AND(NOT(ISBLANK(D9)),D9&gt;=0),1,0)+IF(AND(NOT(ISBLANK(E9)),E9&gt;=0),1,0)+IF(AND(NOT(ISBLANK(F9)),F9&gt;=0),1,0)+IF(AND(NOT(ISBLANK(G9)),G9&gt;=0),1,0)</f>
        <v>0</v>
      </c>
      <c r="J9" s="34">
        <f>IF(AND(NOT(ISBLANK(D9)),NOT(ISBLANK(G6))),IF(D9&gt;G6,1,IF(AND(OR(NOT(ISBLANK(D9)),NOT(ISBLANK(G6))),D9=G6),0,IF(D9&lt;G6,0))),0)+IF(AND(NOT(ISBLANK(E9)),NOT(ISBLANK(G7))),IF(E9&gt;G7,1,IF(AND(OR(NOT(ISBLANK(E9)),NOT(ISBLANK(G7))),E9=G7),0,IF(E9&lt;G7,0))),0)+IF(AND(NOT(ISBLANK(F9)),NOT(ISBLANK(G8))),IF(F9&gt;G8,1,IF(AND(OR(NOT(ISBLANK(F9)),NOT(ISBLANK(G8))),F9=G8),0,IF(F9&lt;G8,0))),0)</f>
        <v>0</v>
      </c>
      <c r="K9" s="34">
        <f>IF(AND(NOT(ISBLANK(D9)),NOT(ISBLANK(G6))),IF(D9&gt;G6,0,IF(AND(OR(NOT(ISBLANK(D9)),NOT(ISBLANK(G6))),D9=G6),1,IF(D9&lt;G6,0))),0)+IF(AND(NOT(ISBLANK(E9)),NOT(ISBLANK(G7))),IF(E9&gt;G7,0,IF(AND(OR(NOT(ISBLANK(E9)),NOT(ISBLANK(G7))),E9=G7),1,IF(E9&lt;G7,0))),0)+IF(AND(NOT(ISBLANK(F9)),NOT(ISBLANK(G8))),IF(F9&gt;G8,0,IF(AND(OR(NOT(ISBLANK(F9)),NOT(ISBLANK(G8))),F9=G8),1,IF(F9&lt;G8,0))),0)</f>
        <v>0</v>
      </c>
      <c r="L9" s="34">
        <f>I9-SUM(J9:K9)</f>
        <v>0</v>
      </c>
      <c r="M9" s="34">
        <f>SUM(D9:G9)</f>
        <v>0</v>
      </c>
      <c r="N9" s="34">
        <f>SUM(G6:G9)</f>
        <v>0</v>
      </c>
      <c r="O9" s="34">
        <f>M9-N9</f>
        <v>0</v>
      </c>
      <c r="P9" s="34"/>
      <c r="Q9" s="34">
        <f>IF(AND(NOT(ISBLANK(D9)),NOT(ISBLANK(G6))),IF(D9&gt;G6,3,IF(AND(OR(NOT(ISBLANK(D9)),NOT(ISBLANK(G6))),D9=G6),1,IF(D9&lt;G6,0))),0)+IF(AND(NOT(ISBLANK(E9)),NOT(ISBLANK(G7))),IF(E9&gt;G7,3,IF(AND(OR(NOT(ISBLANK(E9)),NOT(ISBLANK(G7))),E9=G7),1,IF(E9&lt;G7,0))),0)+IF(AND(NOT(ISBLANK(F9)),NOT(ISBLANK(G8))),IF(F9&gt;G8,3,IF(AND(OR(NOT(ISBLANK(F9)),NOT(ISBLANK(G8))),F9=G8),1,IF(F9&lt;G8,0))),0)</f>
        <v>0</v>
      </c>
    </row>
    <row r="10" spans="1:57" ht="5.0999999999999996" customHeight="1">
      <c r="D10" s="3"/>
      <c r="E10" s="3"/>
      <c r="F10" s="3"/>
      <c r="G10" s="3"/>
    </row>
    <row r="11" spans="1:57" ht="5.0999999999999996" customHeight="1">
      <c r="B11" s="5"/>
      <c r="C11" s="5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57" ht="9.9499999999999993" customHeight="1">
      <c r="D12" s="3"/>
      <c r="E12" s="3"/>
      <c r="F12" s="3"/>
      <c r="G12" s="3"/>
    </row>
    <row r="13" spans="1:57" ht="24.95" customHeight="1">
      <c r="B13" s="33"/>
      <c r="C13" s="84" t="s">
        <v>105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33"/>
    </row>
    <row r="14" spans="1:57" ht="5.0999999999999996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57" ht="18" customHeight="1">
      <c r="C15" s="40"/>
      <c r="D15" s="35" t="str">
        <f>IF(ISBLANK(C16),"",C16)</f>
        <v>Argentina</v>
      </c>
      <c r="E15" s="35" t="str">
        <f>IF(ISBLANK(C17),"",C17)</f>
        <v>Bosnia-Herzegovina</v>
      </c>
      <c r="F15" s="35" t="str">
        <f>IF(ISBLANK(C18),"",C18)</f>
        <v>Iran</v>
      </c>
      <c r="G15" s="36" t="str">
        <f>IF(ISBLANK(C19),"",C19)</f>
        <v>Nigeria</v>
      </c>
      <c r="H15" s="1"/>
      <c r="I15" s="34" t="s">
        <v>34</v>
      </c>
      <c r="J15" s="34" t="s">
        <v>38</v>
      </c>
      <c r="K15" s="34" t="s">
        <v>37</v>
      </c>
      <c r="L15" s="34" t="s">
        <v>36</v>
      </c>
      <c r="M15" s="34" t="s">
        <v>79</v>
      </c>
      <c r="N15" s="34" t="s">
        <v>80</v>
      </c>
      <c r="O15" s="34" t="s">
        <v>33</v>
      </c>
      <c r="P15" s="34"/>
      <c r="Q15" s="34" t="s">
        <v>31</v>
      </c>
    </row>
    <row r="16" spans="1:57" ht="18" customHeight="1">
      <c r="C16" s="37" t="str">
        <f>IF(ISBLANK(Groups!G11),"",Groups!G11)</f>
        <v>Argentina</v>
      </c>
      <c r="D16" s="41"/>
      <c r="E16" s="38"/>
      <c r="F16" s="38"/>
      <c r="G16" s="39"/>
      <c r="H16" s="3"/>
      <c r="I16" s="34">
        <f>IF(AND(NOT(ISBLANK(D16)),D16&gt;=0),1,0)+IF(AND(NOT(ISBLANK(E16)),E16&gt;=0),1,0)+IF(AND(NOT(ISBLANK(F16)),F16&gt;=0),1,0)+IF(AND(NOT(ISBLANK(G16)),G16&gt;=0),1,0)</f>
        <v>0</v>
      </c>
      <c r="J16" s="34">
        <f>IF(AND(NOT(ISBLANK(E16)),NOT(ISBLANK(D17))),IF(E16&gt;D17,1,IF(AND(OR(NOT(ISBLANK(E16)),NOT(ISBLANK(D17))),E16=D17),0,IF(E16&lt;D17,0))),0)+IF(AND(NOT(ISBLANK(F16)),NOT(ISBLANK(D18))),IF(F16&gt;D18,1,IF(AND(OR(NOT(ISBLANK(F16)),NOT(ISBLANK(D18))),F16=D18),0,IF(F16&lt;D18,0))),0)+IF(AND(NOT(ISBLANK(G16)),NOT(ISBLANK(D19))),IF(G16&gt;D19,1,IF(AND(OR(NOT(ISBLANK(G16)),NOT(ISBLANK(D19))),G16=D19),0,IF(G16&lt;D19,0))),0)</f>
        <v>0</v>
      </c>
      <c r="K16" s="34">
        <f>IF(AND(NOT(ISBLANK(E16)),NOT(ISBLANK(D17))),IF(E16&gt;D17,0,IF(AND(OR(NOT(ISBLANK(E16)),NOT(ISBLANK(D17))),E16=D17),1,IF(E16&lt;D17,0))),0)+IF(AND(NOT(ISBLANK(F16)),NOT(ISBLANK(D18))),IF(F16&gt;D18,0,IF(AND(OR(NOT(ISBLANK(F16)),NOT(ISBLANK(D18))),F16=D18),1,IF(F16&lt;D18,0))),0)+IF(AND(NOT(ISBLANK(G16)),NOT(ISBLANK(D19))),IF(G16&gt;D19,0,IF(AND(OR(NOT(ISBLANK(G16)),NOT(ISBLANK(D19))),G16=D19),1,IF(G16&lt;D19,0))),0)</f>
        <v>0</v>
      </c>
      <c r="L16" s="34">
        <f>I16-SUM(J16:K16)</f>
        <v>0</v>
      </c>
      <c r="M16" s="34">
        <f>SUM(D16:G16)</f>
        <v>0</v>
      </c>
      <c r="N16" s="34">
        <f>SUM(D16:D19)</f>
        <v>0</v>
      </c>
      <c r="O16" s="34">
        <f>M16-N16</f>
        <v>0</v>
      </c>
      <c r="P16" s="34"/>
      <c r="Q16" s="34">
        <f>IF(AND(NOT(ISBLANK(E16)),NOT(ISBLANK(D17))),IF(E16&gt;D17,3,IF(AND(OR(NOT(ISBLANK(E16)),NOT(ISBLANK(D17))),E16=D17),1,IF(E16&lt;D17,0))),0)+IF(AND(NOT(ISBLANK(F16)),NOT(ISBLANK(D18))),IF(F16&gt;D18,3,IF(AND(OR(NOT(ISBLANK(F16)),NOT(ISBLANK(D18))),F16=D18),1,IF(F16&lt;D18,0))),0)+IF(AND(NOT(ISBLANK(G16)),NOT(ISBLANK(D19))),IF(G16&gt;D19,3,IF(AND(OR(NOT(ISBLANK(G16)),NOT(ISBLANK(D19))),G16=D19),1,IF(G16&lt;D19,0))),0)</f>
        <v>0</v>
      </c>
    </row>
    <row r="17" spans="2:18" ht="18" customHeight="1">
      <c r="C17" s="37" t="str">
        <f>IF(ISBLANK(Groups!G12),"",Groups!G12)</f>
        <v>Bosnia-Herzegovina</v>
      </c>
      <c r="D17" s="38"/>
      <c r="E17" s="41"/>
      <c r="F17" s="38"/>
      <c r="G17" s="39"/>
      <c r="H17" s="3"/>
      <c r="I17" s="34">
        <f>IF(AND(NOT(ISBLANK(D17)),D17&gt;=0),1,0)+IF(AND(NOT(ISBLANK(E17)),E17&gt;=0),1,0)+IF(AND(NOT(ISBLANK(F17)),F17&gt;=0),1,0)+IF(AND(NOT(ISBLANK(G17)),G17&gt;=0),1,0)</f>
        <v>0</v>
      </c>
      <c r="J17" s="34">
        <f>IF(AND(NOT(ISBLANK(D17)),NOT(ISBLANK(E16))),IF(D17&gt;E16,1,IF(AND(OR(NOT(ISBLANK(D17)),NOT(ISBLANK(E16))),D17=E16),0,IF(D17&lt;E16,0))),0)+IF(AND(NOT(ISBLANK(F17)),NOT(ISBLANK(E18))),IF(F17&gt;E18,1,IF(AND(OR(NOT(ISBLANK(F17)),NOT(ISBLANK(E18))),F17=E18),0,IF(F17&lt;E18,0))),0)+IF(AND(NOT(ISBLANK(G17)),NOT(ISBLANK(E19))),IF(G17&gt;E19,1,IF(AND(OR(NOT(ISBLANK(G17)),NOT(ISBLANK(E19))),G17=E19),0,IF(G17&lt;E19,0))),0)</f>
        <v>0</v>
      </c>
      <c r="K17" s="34">
        <f>IF(AND(NOT(ISBLANK(D17)),NOT(ISBLANK(E16))),IF(D17&gt;E16,0,IF(AND(OR(NOT(ISBLANK(D17)),NOT(ISBLANK(E16))),D17=E16),1,IF(D17&lt;E16,0))),0)+IF(AND(NOT(ISBLANK(F17)),NOT(ISBLANK(E18))),IF(F17&gt;E18,0,IF(AND(OR(NOT(ISBLANK(F17)),NOT(ISBLANK(E18))),F17=E18),1,IF(F17&lt;E18,0))),0)+IF(AND(NOT(ISBLANK(G17)),NOT(ISBLANK(E19))),IF(G17&gt;E19,0,IF(AND(OR(NOT(ISBLANK(G17)),NOT(ISBLANK(E19))),G17=E19),1,IF(G17&lt;E19,0))),0)</f>
        <v>0</v>
      </c>
      <c r="L17" s="34">
        <f>I17-SUM(J17:K17)</f>
        <v>0</v>
      </c>
      <c r="M17" s="34">
        <f>SUM(D17:G17)</f>
        <v>0</v>
      </c>
      <c r="N17" s="34">
        <f>SUM(E16:E19)</f>
        <v>0</v>
      </c>
      <c r="O17" s="34">
        <f>M17-N17</f>
        <v>0</v>
      </c>
      <c r="P17" s="34"/>
      <c r="Q17" s="34">
        <f>IF(AND(NOT(ISBLANK(D17)),NOT(ISBLANK(E16))),IF(D17&gt;E16,3,IF(AND(OR(NOT(ISBLANK(D17)),NOT(ISBLANK(E16))),D17=E16),1,IF(D17&lt;E16,0))),0)+IF(AND(NOT(ISBLANK(F17)),NOT(ISBLANK(E18))),IF(F17&gt;E18,3,IF(AND(OR(NOT(ISBLANK(F17)),NOT(ISBLANK(E18))),F17=E18),1,IF(F17&lt;E18,0))),0)+IF(AND(NOT(ISBLANK(G17)),NOT(ISBLANK(E19))),IF(G17&gt;E19,3,IF(AND(OR(NOT(ISBLANK(G17)),NOT(ISBLANK(E19))),G17=E19),1,IF(G17&lt;E19,0))),0)</f>
        <v>0</v>
      </c>
    </row>
    <row r="18" spans="2:18" ht="18" customHeight="1">
      <c r="C18" s="37" t="str">
        <f>IF(ISBLANK(Groups!G13),"",Groups!G13)</f>
        <v>Iran</v>
      </c>
      <c r="D18" s="38"/>
      <c r="E18" s="38"/>
      <c r="F18" s="41"/>
      <c r="G18" s="39"/>
      <c r="H18" s="3"/>
      <c r="I18" s="34">
        <f>IF(AND(NOT(ISBLANK(D18)),D18&gt;=0),1,0)+IF(AND(NOT(ISBLANK(E18)),E18&gt;=0),1,0)+IF(AND(NOT(ISBLANK(F18)),F18&gt;=0),1,0)+IF(AND(NOT(ISBLANK(G18)),G18&gt;=0),1,0)</f>
        <v>0</v>
      </c>
      <c r="J18" s="34">
        <f>IF(AND(NOT(ISBLANK(D18)),NOT(ISBLANK(F16))),IF(D18&gt;F16,1,IF(AND(OR(NOT(ISBLANK(D18)),NOT(ISBLANK(F16))),D18=F16),0,IF(D18&lt;F16,0))),0)+IF(AND(NOT(ISBLANK(E18)),NOT(ISBLANK(F17))),IF(E18&gt;F17,1,IF(AND(OR(NOT(ISBLANK(E18)),NOT(ISBLANK(F17))),E18=F17),0,IF(E18&lt;F17,0))),0)+IF(AND(NOT(ISBLANK(G18)),NOT(ISBLANK(F19))),IF(G18&gt;F19,1,IF(AND(OR(NOT(ISBLANK(G18)),NOT(ISBLANK(F19))),G18=F19),0,IF(G18&lt;F19,0))),0)</f>
        <v>0</v>
      </c>
      <c r="K18" s="34">
        <f>IF(AND(NOT(ISBLANK(D18)),NOT(ISBLANK(F16))),IF(D18&gt;F16,0,IF(AND(OR(NOT(ISBLANK(D18)),NOT(ISBLANK(F16))),D18=F16),1,IF(D18&lt;F16,0))),0)+IF(AND(NOT(ISBLANK(E18)),NOT(ISBLANK(F17))),IF(E18&gt;F17,0,IF(AND(OR(NOT(ISBLANK(E18)),NOT(ISBLANK(F17))),E18=F17),1,IF(E18&lt;F17,0))),0)+IF(AND(NOT(ISBLANK(G18)),NOT(ISBLANK(F19))),IF(G18&gt;F19,0,IF(AND(OR(NOT(ISBLANK(G18)),NOT(ISBLANK(F19))),G18=F19),1,IF(G18&lt;F19,0))),0)</f>
        <v>0</v>
      </c>
      <c r="L18" s="34">
        <f>I18-SUM(J18:K18)</f>
        <v>0</v>
      </c>
      <c r="M18" s="34">
        <f>SUM(D18:G18)</f>
        <v>0</v>
      </c>
      <c r="N18" s="34">
        <f>SUM(F16:F19)</f>
        <v>0</v>
      </c>
      <c r="O18" s="34">
        <f>M18-N18</f>
        <v>0</v>
      </c>
      <c r="P18" s="34"/>
      <c r="Q18" s="34">
        <f>IF(AND(NOT(ISBLANK(D18)),NOT(ISBLANK(F16))),IF(D18&gt;F16,3,IF(AND(OR(NOT(ISBLANK(D18)),NOT(ISBLANK(F16))),D18=F16),1,IF(D18&lt;F16,0))),0)+IF(AND(NOT(ISBLANK(E18)),NOT(ISBLANK(F17))),IF(E18&gt;F17,3,IF(AND(OR(NOT(ISBLANK(E18)),NOT(ISBLANK(F17))),E18=F17),1,IF(E18&lt;F17,0))),0)+IF(AND(NOT(ISBLANK(G18)),NOT(ISBLANK(F19))),IF(G18&gt;F19,3,IF(AND(OR(NOT(ISBLANK(G18)),NOT(ISBLANK(F19))),G18=F19),1,IF(G18&lt;F19,0))),0)</f>
        <v>0</v>
      </c>
    </row>
    <row r="19" spans="2:18" ht="18" customHeight="1">
      <c r="C19" s="37" t="str">
        <f>IF(ISBLANK(Groups!G14),"",Groups!G14)</f>
        <v>Nigeria</v>
      </c>
      <c r="D19" s="38"/>
      <c r="E19" s="38"/>
      <c r="F19" s="38"/>
      <c r="G19" s="42"/>
      <c r="H19" s="4"/>
      <c r="I19" s="34">
        <f>IF(AND(NOT(ISBLANK(D19)),D19&gt;=0),1,0)+IF(AND(NOT(ISBLANK(E19)),E19&gt;=0),1,0)+IF(AND(NOT(ISBLANK(F19)),F19&gt;=0),1,0)+IF(AND(NOT(ISBLANK(G19)),G19&gt;=0),1,0)</f>
        <v>0</v>
      </c>
      <c r="J19" s="34">
        <f>IF(AND(NOT(ISBLANK(D19)),NOT(ISBLANK(G16))),IF(D19&gt;G16,1,IF(AND(OR(NOT(ISBLANK(D19)),NOT(ISBLANK(G16))),D19=G16),0,IF(D19&lt;G16,0))),0)+IF(AND(NOT(ISBLANK(E19)),NOT(ISBLANK(G17))),IF(E19&gt;G17,1,IF(AND(OR(NOT(ISBLANK(E19)),NOT(ISBLANK(G17))),E19=G17),0,IF(E19&lt;G17,0))),0)+IF(AND(NOT(ISBLANK(F19)),NOT(ISBLANK(G18))),IF(F19&gt;G18,1,IF(AND(OR(NOT(ISBLANK(F19)),NOT(ISBLANK(G18))),F19=G18),0,IF(F19&lt;G18,0))),0)</f>
        <v>0</v>
      </c>
      <c r="K19" s="34">
        <f>IF(AND(NOT(ISBLANK(D19)),NOT(ISBLANK(G16))),IF(D19&gt;G16,0,IF(AND(OR(NOT(ISBLANK(D19)),NOT(ISBLANK(G16))),D19=G16),1,IF(D19&lt;G16,0))),0)+IF(AND(NOT(ISBLANK(E19)),NOT(ISBLANK(G17))),IF(E19&gt;G17,0,IF(AND(OR(NOT(ISBLANK(E19)),NOT(ISBLANK(G17))),E19=G17),1,IF(E19&lt;G17,0))),0)+IF(AND(NOT(ISBLANK(F19)),NOT(ISBLANK(G18))),IF(F19&gt;G18,0,IF(AND(OR(NOT(ISBLANK(F19)),NOT(ISBLANK(G18))),F19=G18),1,IF(F19&lt;G18,0))),0)</f>
        <v>0</v>
      </c>
      <c r="L19" s="34">
        <f>I19-SUM(J19:K19)</f>
        <v>0</v>
      </c>
      <c r="M19" s="34">
        <f>SUM(D19:G19)</f>
        <v>0</v>
      </c>
      <c r="N19" s="34">
        <f>SUM(G16:G19)</f>
        <v>0</v>
      </c>
      <c r="O19" s="34">
        <f>M19-N19</f>
        <v>0</v>
      </c>
      <c r="P19" s="34"/>
      <c r="Q19" s="34">
        <f>IF(AND(NOT(ISBLANK(D19)),NOT(ISBLANK(G16))),IF(D19&gt;G16,3,IF(AND(OR(NOT(ISBLANK(D19)),NOT(ISBLANK(G16))),D19=G16),1,IF(D19&lt;G16,0))),0)+IF(AND(NOT(ISBLANK(E19)),NOT(ISBLANK(G17))),IF(E19&gt;G17,3,IF(AND(OR(NOT(ISBLANK(E19)),NOT(ISBLANK(G17))),E19=G17),1,IF(E19&lt;G17,0))),0)+IF(AND(NOT(ISBLANK(F19)),NOT(ISBLANK(G18))),IF(F19&gt;G18,3,IF(AND(OR(NOT(ISBLANK(F19)),NOT(ISBLANK(G18))),F19=G18),1,IF(F19&lt;G18,0))),0)</f>
        <v>0</v>
      </c>
    </row>
    <row r="20" spans="2:18" ht="5.0999999999999996" customHeight="1">
      <c r="D20" s="3"/>
      <c r="E20" s="3"/>
      <c r="F20" s="3"/>
      <c r="G20" s="3"/>
    </row>
    <row r="21" spans="2:18" ht="5.0999999999999996" customHeight="1">
      <c r="B21" s="5"/>
      <c r="C21" s="5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9.9499999999999993" customHeight="1">
      <c r="D22" s="3"/>
      <c r="E22" s="3"/>
      <c r="F22" s="3"/>
      <c r="G22" s="3"/>
    </row>
    <row r="23" spans="2:18" ht="24.95" customHeight="1">
      <c r="B23" s="33"/>
      <c r="C23" s="84" t="s">
        <v>106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33"/>
    </row>
    <row r="24" spans="2:18" ht="5.0999999999999996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ht="18" customHeight="1">
      <c r="C25" s="40"/>
      <c r="D25" s="35" t="str">
        <f>IF(ISBLANK(C26),"",C26)</f>
        <v>Germany</v>
      </c>
      <c r="E25" s="35" t="str">
        <f>IF(ISBLANK(C27),"",C27)</f>
        <v>Portugal</v>
      </c>
      <c r="F25" s="35" t="str">
        <f>IF(ISBLANK(C28),"",C28)</f>
        <v>Ghana</v>
      </c>
      <c r="G25" s="36" t="str">
        <f>IF(ISBLANK(C29),"",C29)</f>
        <v>USA</v>
      </c>
      <c r="H25" s="1"/>
      <c r="I25" s="34" t="s">
        <v>34</v>
      </c>
      <c r="J25" s="34" t="s">
        <v>38</v>
      </c>
      <c r="K25" s="34" t="s">
        <v>37</v>
      </c>
      <c r="L25" s="34" t="s">
        <v>36</v>
      </c>
      <c r="M25" s="34" t="s">
        <v>79</v>
      </c>
      <c r="N25" s="34" t="s">
        <v>80</v>
      </c>
      <c r="O25" s="34" t="s">
        <v>33</v>
      </c>
      <c r="P25" s="34"/>
      <c r="Q25" s="34" t="s">
        <v>31</v>
      </c>
    </row>
    <row r="26" spans="2:18" ht="18" customHeight="1">
      <c r="C26" s="37" t="str">
        <f>IF(ISBLANK(Groups!G16),"",Groups!G16)</f>
        <v>Germany</v>
      </c>
      <c r="D26" s="41"/>
      <c r="E26" s="38"/>
      <c r="F26" s="38"/>
      <c r="G26" s="39"/>
      <c r="H26" s="3"/>
      <c r="I26" s="34">
        <f>IF(AND(NOT(ISBLANK(D26)),D26&gt;=0),1,0)+IF(AND(NOT(ISBLANK(E26)),E26&gt;=0),1,0)+IF(AND(NOT(ISBLANK(F26)),F26&gt;=0),1,0)+IF(AND(NOT(ISBLANK(G26)),G26&gt;=0),1,0)</f>
        <v>0</v>
      </c>
      <c r="J26" s="34">
        <f>IF(AND(NOT(ISBLANK(E26)),NOT(ISBLANK(D27))),IF(E26&gt;D27,1,IF(AND(OR(NOT(ISBLANK(E26)),NOT(ISBLANK(D27))),E26=D27),0,IF(E26&lt;D27,0))),0)+IF(AND(NOT(ISBLANK(F26)),NOT(ISBLANK(D28))),IF(F26&gt;D28,1,IF(AND(OR(NOT(ISBLANK(F26)),NOT(ISBLANK(D28))),F26=D28),0,IF(F26&lt;D28,0))),0)+IF(AND(NOT(ISBLANK(G26)),NOT(ISBLANK(D29))),IF(G26&gt;D29,1,IF(AND(OR(NOT(ISBLANK(G26)),NOT(ISBLANK(D29))),G26=D29),0,IF(G26&lt;D29,0))),0)</f>
        <v>0</v>
      </c>
      <c r="K26" s="34">
        <f>IF(AND(NOT(ISBLANK(E26)),NOT(ISBLANK(D27))),IF(E26&gt;D27,0,IF(AND(OR(NOT(ISBLANK(E26)),NOT(ISBLANK(D27))),E26=D27),1,IF(E26&lt;D27,0))),0)+IF(AND(NOT(ISBLANK(F26)),NOT(ISBLANK(D28))),IF(F26&gt;D28,0,IF(AND(OR(NOT(ISBLANK(F26)),NOT(ISBLANK(D28))),F26=D28),1,IF(F26&lt;D28,0))),0)+IF(AND(NOT(ISBLANK(G26)),NOT(ISBLANK(D29))),IF(G26&gt;D29,0,IF(AND(OR(NOT(ISBLANK(G26)),NOT(ISBLANK(D29))),G26=D29),1,IF(G26&lt;D29,0))),0)</f>
        <v>0</v>
      </c>
      <c r="L26" s="34">
        <f>I26-SUM(J26:K26)</f>
        <v>0</v>
      </c>
      <c r="M26" s="34">
        <f>SUM(D26:G26)</f>
        <v>0</v>
      </c>
      <c r="N26" s="34">
        <f>SUM(D26:D29)</f>
        <v>0</v>
      </c>
      <c r="O26" s="34">
        <f>M26-N26</f>
        <v>0</v>
      </c>
      <c r="P26" s="34"/>
      <c r="Q26" s="34">
        <f>IF(AND(NOT(ISBLANK(E26)),NOT(ISBLANK(D27))),IF(E26&gt;D27,3,IF(AND(OR(NOT(ISBLANK(E26)),NOT(ISBLANK(D27))),E26=D27),1,IF(E26&lt;D27,0))),0)+IF(AND(NOT(ISBLANK(F26)),NOT(ISBLANK(D28))),IF(F26&gt;D28,3,IF(AND(OR(NOT(ISBLANK(F26)),NOT(ISBLANK(D28))),F26=D28),1,IF(F26&lt;D28,0))),0)+IF(AND(NOT(ISBLANK(G26)),NOT(ISBLANK(D29))),IF(G26&gt;D29,3,IF(AND(OR(NOT(ISBLANK(G26)),NOT(ISBLANK(D29))),G26=D29),1,IF(G26&lt;D29,0))),0)</f>
        <v>0</v>
      </c>
    </row>
    <row r="27" spans="2:18" ht="18" customHeight="1">
      <c r="C27" s="37" t="str">
        <f>IF(ISBLANK(Groups!G17),"",Groups!G17)</f>
        <v>Portugal</v>
      </c>
      <c r="D27" s="38"/>
      <c r="E27" s="41"/>
      <c r="F27" s="38"/>
      <c r="G27" s="39"/>
      <c r="H27" s="3"/>
      <c r="I27" s="34">
        <f>IF(AND(NOT(ISBLANK(D27)),D27&gt;=0),1,0)+IF(AND(NOT(ISBLANK(E27)),E27&gt;=0),1,0)+IF(AND(NOT(ISBLANK(F27)),F27&gt;=0),1,0)+IF(AND(NOT(ISBLANK(G27)),G27&gt;=0),1,0)</f>
        <v>0</v>
      </c>
      <c r="J27" s="34">
        <f>IF(AND(NOT(ISBLANK(D27)),NOT(ISBLANK(E26))),IF(D27&gt;E26,1,IF(AND(OR(NOT(ISBLANK(D27)),NOT(ISBLANK(E26))),D27=E26),0,IF(D27&lt;E26,0))),0)+IF(AND(NOT(ISBLANK(F27)),NOT(ISBLANK(E28))),IF(F27&gt;E28,1,IF(AND(OR(NOT(ISBLANK(F27)),NOT(ISBLANK(E28))),F27=E28),0,IF(F27&lt;E28,0))),0)+IF(AND(NOT(ISBLANK(G27)),NOT(ISBLANK(E29))),IF(G27&gt;E29,1,IF(AND(OR(NOT(ISBLANK(G27)),NOT(ISBLANK(E29))),G27=E29),0,IF(G27&lt;E29,0))),0)</f>
        <v>0</v>
      </c>
      <c r="K27" s="34">
        <f>IF(AND(NOT(ISBLANK(D27)),NOT(ISBLANK(E26))),IF(D27&gt;E26,0,IF(AND(OR(NOT(ISBLANK(D27)),NOT(ISBLANK(E26))),D27=E26),1,IF(D27&lt;E26,0))),0)+IF(AND(NOT(ISBLANK(F27)),NOT(ISBLANK(E28))),IF(F27&gt;E28,0,IF(AND(OR(NOT(ISBLANK(F27)),NOT(ISBLANK(E28))),F27=E28),1,IF(F27&lt;E28,0))),0)+IF(AND(NOT(ISBLANK(G27)),NOT(ISBLANK(E29))),IF(G27&gt;E29,0,IF(AND(OR(NOT(ISBLANK(G27)),NOT(ISBLANK(E29))),G27=E29),1,IF(G27&lt;E29,0))),0)</f>
        <v>0</v>
      </c>
      <c r="L27" s="34">
        <f>I27-SUM(J27:K27)</f>
        <v>0</v>
      </c>
      <c r="M27" s="34">
        <f>SUM(D27:G27)</f>
        <v>0</v>
      </c>
      <c r="N27" s="34">
        <f>SUM(E26:E29)</f>
        <v>0</v>
      </c>
      <c r="O27" s="34">
        <f>M27-N27</f>
        <v>0</v>
      </c>
      <c r="P27" s="34"/>
      <c r="Q27" s="34">
        <f>IF(AND(NOT(ISBLANK(D27)),NOT(ISBLANK(E26))),IF(D27&gt;E26,3,IF(AND(OR(NOT(ISBLANK(D27)),NOT(ISBLANK(E26))),D27=E26),1,IF(D27&lt;E26,0))),0)+IF(AND(NOT(ISBLANK(F27)),NOT(ISBLANK(E28))),IF(F27&gt;E28,3,IF(AND(OR(NOT(ISBLANK(F27)),NOT(ISBLANK(E28))),F27=E28),1,IF(F27&lt;E28,0))),0)+IF(AND(NOT(ISBLANK(G27)),NOT(ISBLANK(E29))),IF(G27&gt;E29,3,IF(AND(OR(NOT(ISBLANK(G27)),NOT(ISBLANK(E29))),G27=E29),1,IF(G27&lt;E29,0))),0)</f>
        <v>0</v>
      </c>
    </row>
    <row r="28" spans="2:18" ht="18" customHeight="1">
      <c r="C28" s="37" t="str">
        <f>IF(ISBLANK(Groups!G18),"",Groups!G18)</f>
        <v>Ghana</v>
      </c>
      <c r="D28" s="38"/>
      <c r="E28" s="38"/>
      <c r="F28" s="41"/>
      <c r="G28" s="39"/>
      <c r="H28" s="3"/>
      <c r="I28" s="34">
        <f>IF(AND(NOT(ISBLANK(D28)),D28&gt;=0),1,0)+IF(AND(NOT(ISBLANK(E28)),E28&gt;=0),1,0)+IF(AND(NOT(ISBLANK(F28)),F28&gt;=0),1,0)+IF(AND(NOT(ISBLANK(G28)),G28&gt;=0),1,0)</f>
        <v>0</v>
      </c>
      <c r="J28" s="34">
        <f>IF(AND(NOT(ISBLANK(D28)),NOT(ISBLANK(F26))),IF(D28&gt;F26,1,IF(AND(OR(NOT(ISBLANK(D28)),NOT(ISBLANK(F26))),D28=F26),0,IF(D28&lt;F26,0))),0)+IF(AND(NOT(ISBLANK(E28)),NOT(ISBLANK(F27))),IF(E28&gt;F27,1,IF(AND(OR(NOT(ISBLANK(E28)),NOT(ISBLANK(F27))),E28=F27),0,IF(E28&lt;F27,0))),0)+IF(AND(NOT(ISBLANK(G28)),NOT(ISBLANK(F29))),IF(G28&gt;F29,1,IF(AND(OR(NOT(ISBLANK(G28)),NOT(ISBLANK(F29))),G28=F29),0,IF(G28&lt;F29,0))),0)</f>
        <v>0</v>
      </c>
      <c r="K28" s="34">
        <f>IF(AND(NOT(ISBLANK(D28)),NOT(ISBLANK(F26))),IF(D28&gt;F26,0,IF(AND(OR(NOT(ISBLANK(D28)),NOT(ISBLANK(F26))),D28=F26),1,IF(D28&lt;F26,0))),0)+IF(AND(NOT(ISBLANK(E28)),NOT(ISBLANK(F27))),IF(E28&gt;F27,0,IF(AND(OR(NOT(ISBLANK(E28)),NOT(ISBLANK(F27))),E28=F27),1,IF(E28&lt;F27,0))),0)+IF(AND(NOT(ISBLANK(G28)),NOT(ISBLANK(F29))),IF(G28&gt;F29,0,IF(AND(OR(NOT(ISBLANK(G28)),NOT(ISBLANK(F29))),G28=F29),1,IF(G28&lt;F29,0))),0)</f>
        <v>0</v>
      </c>
      <c r="L28" s="34">
        <f>I28-SUM(J28:K28)</f>
        <v>0</v>
      </c>
      <c r="M28" s="34">
        <f>SUM(D28:G28)</f>
        <v>0</v>
      </c>
      <c r="N28" s="34">
        <f>SUM(F26:F29)</f>
        <v>0</v>
      </c>
      <c r="O28" s="34">
        <f>M28-N28</f>
        <v>0</v>
      </c>
      <c r="P28" s="34"/>
      <c r="Q28" s="34">
        <f>IF(AND(NOT(ISBLANK(D28)),NOT(ISBLANK(F26))),IF(D28&gt;F26,3,IF(AND(OR(NOT(ISBLANK(D28)),NOT(ISBLANK(F26))),D28=F26),1,IF(D28&lt;F26,0))),0)+IF(AND(NOT(ISBLANK(E28)),NOT(ISBLANK(F27))),IF(E28&gt;F27,3,IF(AND(OR(NOT(ISBLANK(E28)),NOT(ISBLANK(F27))),E28=F27),1,IF(E28&lt;F27,0))),0)+IF(AND(NOT(ISBLANK(G28)),NOT(ISBLANK(F29))),IF(G28&gt;F29,3,IF(AND(OR(NOT(ISBLANK(G28)),NOT(ISBLANK(F29))),G28=F29),1,IF(G28&lt;F29,0))),0)</f>
        <v>0</v>
      </c>
    </row>
    <row r="29" spans="2:18" ht="18" customHeight="1">
      <c r="C29" s="37" t="str">
        <f>IF(ISBLANK(Groups!G19),"",Groups!G19)</f>
        <v>USA</v>
      </c>
      <c r="D29" s="38"/>
      <c r="E29" s="38"/>
      <c r="F29" s="38"/>
      <c r="G29" s="42"/>
      <c r="H29" s="4"/>
      <c r="I29" s="34">
        <f>IF(AND(NOT(ISBLANK(D29)),D29&gt;=0),1,0)+IF(AND(NOT(ISBLANK(E29)),E29&gt;=0),1,0)+IF(AND(NOT(ISBLANK(F29)),F29&gt;=0),1,0)+IF(AND(NOT(ISBLANK(G29)),G29&gt;=0),1,0)</f>
        <v>0</v>
      </c>
      <c r="J29" s="34">
        <f>IF(AND(NOT(ISBLANK(D29)),NOT(ISBLANK(G26))),IF(D29&gt;G26,1,IF(AND(OR(NOT(ISBLANK(D29)),NOT(ISBLANK(G26))),D29=G26),0,IF(D29&lt;G26,0))),0)+IF(AND(NOT(ISBLANK(E29)),NOT(ISBLANK(G27))),IF(E29&gt;G27,1,IF(AND(OR(NOT(ISBLANK(E29)),NOT(ISBLANK(G27))),E29=G27),0,IF(E29&lt;G27,0))),0)+IF(AND(NOT(ISBLANK(F29)),NOT(ISBLANK(G28))),IF(F29&gt;G28,1,IF(AND(OR(NOT(ISBLANK(F29)),NOT(ISBLANK(G28))),F29=G28),0,IF(F29&lt;G28,0))),0)</f>
        <v>0</v>
      </c>
      <c r="K29" s="34">
        <f>IF(AND(NOT(ISBLANK(D29)),NOT(ISBLANK(G26))),IF(D29&gt;G26,0,IF(AND(OR(NOT(ISBLANK(D29)),NOT(ISBLANK(G26))),D29=G26),1,IF(D29&lt;G26,0))),0)+IF(AND(NOT(ISBLANK(E29)),NOT(ISBLANK(G27))),IF(E29&gt;G27,0,IF(AND(OR(NOT(ISBLANK(E29)),NOT(ISBLANK(G27))),E29=G27),1,IF(E29&lt;G27,0))),0)+IF(AND(NOT(ISBLANK(F29)),NOT(ISBLANK(G28))),IF(F29&gt;G28,0,IF(AND(OR(NOT(ISBLANK(F29)),NOT(ISBLANK(G28))),F29=G28),1,IF(F29&lt;G28,0))),0)</f>
        <v>0</v>
      </c>
      <c r="L29" s="34">
        <f>I29-SUM(J29:K29)</f>
        <v>0</v>
      </c>
      <c r="M29" s="34">
        <f>SUM(D29:G29)</f>
        <v>0</v>
      </c>
      <c r="N29" s="34">
        <f>SUM(G26:G29)</f>
        <v>0</v>
      </c>
      <c r="O29" s="34">
        <f>M29-N29</f>
        <v>0</v>
      </c>
      <c r="P29" s="34"/>
      <c r="Q29" s="34">
        <f>IF(AND(NOT(ISBLANK(D29)),NOT(ISBLANK(G26))),IF(D29&gt;G26,3,IF(AND(OR(NOT(ISBLANK(D29)),NOT(ISBLANK(G26))),D29=G26),1,IF(D29&lt;G26,0))),0)+IF(AND(NOT(ISBLANK(E29)),NOT(ISBLANK(G27))),IF(E29&gt;G27,3,IF(AND(OR(NOT(ISBLANK(E29)),NOT(ISBLANK(G27))),E29=G27),1,IF(E29&lt;G27,0))),0)+IF(AND(NOT(ISBLANK(F29)),NOT(ISBLANK(G28))),IF(F29&gt;G28,3,IF(AND(OR(NOT(ISBLANK(F29)),NOT(ISBLANK(G28))),F29=G28),1,IF(F29&lt;G28,0))),0)</f>
        <v>0</v>
      </c>
    </row>
    <row r="30" spans="2:18" ht="5.0999999999999996" customHeight="1">
      <c r="D30" s="3"/>
      <c r="E30" s="3"/>
      <c r="F30" s="3"/>
      <c r="G30" s="3"/>
    </row>
    <row r="31" spans="2:18" ht="5.0999999999999996" customHeight="1">
      <c r="B31" s="5"/>
      <c r="C31" s="5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9.9499999999999993" customHeight="1">
      <c r="D32" s="3"/>
      <c r="E32" s="3"/>
      <c r="F32" s="3"/>
      <c r="G32" s="3"/>
    </row>
    <row r="33" spans="2:18" ht="24.95" customHeight="1">
      <c r="B33" s="33"/>
      <c r="C33" s="84" t="s">
        <v>107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33"/>
    </row>
    <row r="34" spans="2:18" ht="5.0999999999999996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8" ht="18" customHeight="1">
      <c r="C35" s="40"/>
      <c r="D35" s="35" t="str">
        <f>IF(ISBLANK(C36),"",C36)</f>
        <v>Belgium</v>
      </c>
      <c r="E35" s="35" t="str">
        <f>IF(ISBLANK(C37),"",C37)</f>
        <v>Algeria</v>
      </c>
      <c r="F35" s="35" t="str">
        <f>IF(ISBLANK(C38),"",C38)</f>
        <v>Russia</v>
      </c>
      <c r="G35" s="36" t="str">
        <f>IF(ISBLANK(C39),"",C39)</f>
        <v>Korea Republic</v>
      </c>
      <c r="H35" s="1"/>
      <c r="I35" s="34" t="s">
        <v>34</v>
      </c>
      <c r="J35" s="34" t="s">
        <v>38</v>
      </c>
      <c r="K35" s="34" t="s">
        <v>37</v>
      </c>
      <c r="L35" s="34" t="s">
        <v>36</v>
      </c>
      <c r="M35" s="34" t="s">
        <v>79</v>
      </c>
      <c r="N35" s="34" t="s">
        <v>80</v>
      </c>
      <c r="O35" s="34" t="s">
        <v>33</v>
      </c>
      <c r="P35" s="34"/>
      <c r="Q35" s="34" t="s">
        <v>31</v>
      </c>
    </row>
    <row r="36" spans="2:18" ht="18" customHeight="1">
      <c r="C36" s="37" t="str">
        <f>IF(ISBLANK(Groups!G21),"",Groups!G21)</f>
        <v>Belgium</v>
      </c>
      <c r="D36" s="41"/>
      <c r="E36" s="38"/>
      <c r="F36" s="38"/>
      <c r="G36" s="39"/>
      <c r="H36" s="3"/>
      <c r="I36" s="34">
        <f>IF(AND(NOT(ISBLANK(D36)),D36&gt;=0),1,0)+IF(AND(NOT(ISBLANK(E36)),E36&gt;=0),1,0)+IF(AND(NOT(ISBLANK(F36)),F36&gt;=0),1,0)+IF(AND(NOT(ISBLANK(G36)),G36&gt;=0),1,0)</f>
        <v>0</v>
      </c>
      <c r="J36" s="34">
        <f>IF(AND(NOT(ISBLANK(E36)),NOT(ISBLANK(D37))),IF(E36&gt;D37,1,IF(AND(OR(NOT(ISBLANK(E36)),NOT(ISBLANK(D37))),E36=D37),0,IF(E36&lt;D37,0))),0)+IF(AND(NOT(ISBLANK(F36)),NOT(ISBLANK(D38))),IF(F36&gt;D38,1,IF(AND(OR(NOT(ISBLANK(F36)),NOT(ISBLANK(D38))),F36=D38),0,IF(F36&lt;D38,0))),0)+IF(AND(NOT(ISBLANK(G36)),NOT(ISBLANK(D39))),IF(G36&gt;D39,1,IF(AND(OR(NOT(ISBLANK(G36)),NOT(ISBLANK(D39))),G36=D39),0,IF(G36&lt;D39,0))),0)</f>
        <v>0</v>
      </c>
      <c r="K36" s="34">
        <f>IF(AND(NOT(ISBLANK(E36)),NOT(ISBLANK(D37))),IF(E36&gt;D37,0,IF(AND(OR(NOT(ISBLANK(E36)),NOT(ISBLANK(D37))),E36=D37),1,IF(E36&lt;D37,0))),0)+IF(AND(NOT(ISBLANK(F36)),NOT(ISBLANK(D38))),IF(F36&gt;D38,0,IF(AND(OR(NOT(ISBLANK(F36)),NOT(ISBLANK(D38))),F36=D38),1,IF(F36&lt;D38,0))),0)+IF(AND(NOT(ISBLANK(G36)),NOT(ISBLANK(D39))),IF(G36&gt;D39,0,IF(AND(OR(NOT(ISBLANK(G36)),NOT(ISBLANK(D39))),G36=D39),1,IF(G36&lt;D39,0))),0)</f>
        <v>0</v>
      </c>
      <c r="L36" s="34">
        <f>I36-SUM(J36:K36)</f>
        <v>0</v>
      </c>
      <c r="M36" s="34">
        <f>SUM(D36:G36)</f>
        <v>0</v>
      </c>
      <c r="N36" s="34">
        <f>SUM(D36:D39)</f>
        <v>0</v>
      </c>
      <c r="O36" s="34">
        <f>M36-N36</f>
        <v>0</v>
      </c>
      <c r="P36" s="34"/>
      <c r="Q36" s="34">
        <f>IF(AND(NOT(ISBLANK(E36)),NOT(ISBLANK(D37))),IF(E36&gt;D37,3,IF(AND(OR(NOT(ISBLANK(E36)),NOT(ISBLANK(D37))),E36=D37),1,IF(E36&lt;D37,0))),0)+IF(AND(NOT(ISBLANK(F36)),NOT(ISBLANK(D38))),IF(F36&gt;D38,3,IF(AND(OR(NOT(ISBLANK(F36)),NOT(ISBLANK(D38))),F36=D38),1,IF(F36&lt;D38,0))),0)+IF(AND(NOT(ISBLANK(G36)),NOT(ISBLANK(D39))),IF(G36&gt;D39,3,IF(AND(OR(NOT(ISBLANK(G36)),NOT(ISBLANK(D39))),G36=D39),1,IF(G36&lt;D39,0))),0)</f>
        <v>0</v>
      </c>
    </row>
    <row r="37" spans="2:18" ht="18" customHeight="1">
      <c r="C37" s="37" t="str">
        <f>IF(ISBLANK(Groups!G22),"",Groups!G22)</f>
        <v>Algeria</v>
      </c>
      <c r="D37" s="38"/>
      <c r="E37" s="41"/>
      <c r="F37" s="38"/>
      <c r="G37" s="39"/>
      <c r="H37" s="3"/>
      <c r="I37" s="34">
        <f>IF(AND(NOT(ISBLANK(D37)),D37&gt;=0),1,0)+IF(AND(NOT(ISBLANK(E37)),E37&gt;=0),1,0)+IF(AND(NOT(ISBLANK(F37)),F37&gt;=0),1,0)+IF(AND(NOT(ISBLANK(G37)),G37&gt;=0),1,0)</f>
        <v>0</v>
      </c>
      <c r="J37" s="34">
        <f>IF(AND(NOT(ISBLANK(D37)),NOT(ISBLANK(E36))),IF(D37&gt;E36,1,IF(AND(OR(NOT(ISBLANK(D37)),NOT(ISBLANK(E36))),D37=E36),0,IF(D37&lt;E36,0))),0)+IF(AND(NOT(ISBLANK(F37)),NOT(ISBLANK(E38))),IF(F37&gt;E38,1,IF(AND(OR(NOT(ISBLANK(F37)),NOT(ISBLANK(E38))),F37=E38),0,IF(F37&lt;E38,0))),0)+IF(AND(NOT(ISBLANK(G37)),NOT(ISBLANK(E39))),IF(G37&gt;E39,1,IF(AND(OR(NOT(ISBLANK(G37)),NOT(ISBLANK(E39))),G37=E39),0,IF(G37&lt;E39,0))),0)</f>
        <v>0</v>
      </c>
      <c r="K37" s="34">
        <f>IF(AND(NOT(ISBLANK(D37)),NOT(ISBLANK(E36))),IF(D37&gt;E36,0,IF(AND(OR(NOT(ISBLANK(D37)),NOT(ISBLANK(E36))),D37=E36),1,IF(D37&lt;E36,0))),0)+IF(AND(NOT(ISBLANK(F37)),NOT(ISBLANK(E38))),IF(F37&gt;E38,0,IF(AND(OR(NOT(ISBLANK(F37)),NOT(ISBLANK(E38))),F37=E38),1,IF(F37&lt;E38,0))),0)+IF(AND(NOT(ISBLANK(G37)),NOT(ISBLANK(E39))),IF(G37&gt;E39,0,IF(AND(OR(NOT(ISBLANK(G37)),NOT(ISBLANK(E39))),G37=E39),1,IF(G37&lt;E39,0))),0)</f>
        <v>0</v>
      </c>
      <c r="L37" s="34">
        <f>I37-SUM(J37:K37)</f>
        <v>0</v>
      </c>
      <c r="M37" s="34">
        <f>SUM(D37:G37)</f>
        <v>0</v>
      </c>
      <c r="N37" s="34">
        <f>SUM(E36:E39)</f>
        <v>0</v>
      </c>
      <c r="O37" s="34">
        <f>M37-N37</f>
        <v>0</v>
      </c>
      <c r="P37" s="34"/>
      <c r="Q37" s="34">
        <f>IF(AND(NOT(ISBLANK(D37)),NOT(ISBLANK(E36))),IF(D37&gt;E36,3,IF(AND(OR(NOT(ISBLANK(D37)),NOT(ISBLANK(E36))),D37=E36),1,IF(D37&lt;E36,0))),0)+IF(AND(NOT(ISBLANK(F37)),NOT(ISBLANK(E38))),IF(F37&gt;E38,3,IF(AND(OR(NOT(ISBLANK(F37)),NOT(ISBLANK(E38))),F37=E38),1,IF(F37&lt;E38,0))),0)+IF(AND(NOT(ISBLANK(G37)),NOT(ISBLANK(E39))),IF(G37&gt;E39,3,IF(AND(OR(NOT(ISBLANK(G37)),NOT(ISBLANK(E39))),G37=E39),1,IF(G37&lt;E39,0))),0)</f>
        <v>0</v>
      </c>
    </row>
    <row r="38" spans="2:18" ht="18" customHeight="1">
      <c r="C38" s="37" t="str">
        <f>IF(ISBLANK(Groups!G23),"",Groups!G23)</f>
        <v>Russia</v>
      </c>
      <c r="D38" s="38"/>
      <c r="E38" s="38"/>
      <c r="F38" s="41"/>
      <c r="G38" s="39"/>
      <c r="H38" s="3"/>
      <c r="I38" s="34">
        <f>IF(AND(NOT(ISBLANK(D38)),D38&gt;=0),1,0)+IF(AND(NOT(ISBLANK(E38)),E38&gt;=0),1,0)+IF(AND(NOT(ISBLANK(F38)),F38&gt;=0),1,0)+IF(AND(NOT(ISBLANK(G38)),G38&gt;=0),1,0)</f>
        <v>0</v>
      </c>
      <c r="J38" s="34">
        <f>IF(AND(NOT(ISBLANK(D38)),NOT(ISBLANK(F36))),IF(D38&gt;F36,1,IF(AND(OR(NOT(ISBLANK(D38)),NOT(ISBLANK(F36))),D38=F36),0,IF(D38&lt;F36,0))),0)+IF(AND(NOT(ISBLANK(E38)),NOT(ISBLANK(F37))),IF(E38&gt;F37,1,IF(AND(OR(NOT(ISBLANK(E38)),NOT(ISBLANK(F37))),E38=F37),0,IF(E38&lt;F37,0))),0)+IF(AND(NOT(ISBLANK(G38)),NOT(ISBLANK(F39))),IF(G38&gt;F39,1,IF(AND(OR(NOT(ISBLANK(G38)),NOT(ISBLANK(F39))),G38=F39),0,IF(G38&lt;F39,0))),0)</f>
        <v>0</v>
      </c>
      <c r="K38" s="34">
        <f>IF(AND(NOT(ISBLANK(D38)),NOT(ISBLANK(F36))),IF(D38&gt;F36,0,IF(AND(OR(NOT(ISBLANK(D38)),NOT(ISBLANK(F36))),D38=F36),1,IF(D38&lt;F36,0))),0)+IF(AND(NOT(ISBLANK(E38)),NOT(ISBLANK(F37))),IF(E38&gt;F37,0,IF(AND(OR(NOT(ISBLANK(E38)),NOT(ISBLANK(F37))),E38=F37),1,IF(E38&lt;F37,0))),0)+IF(AND(NOT(ISBLANK(G38)),NOT(ISBLANK(F39))),IF(G38&gt;F39,0,IF(AND(OR(NOT(ISBLANK(G38)),NOT(ISBLANK(F39))),G38=F39),1,IF(G38&lt;F39,0))),0)</f>
        <v>0</v>
      </c>
      <c r="L38" s="34">
        <f>I38-SUM(J38:K38)</f>
        <v>0</v>
      </c>
      <c r="M38" s="34">
        <f>SUM(D38:G38)</f>
        <v>0</v>
      </c>
      <c r="N38" s="34">
        <f>SUM(F36:F39)</f>
        <v>0</v>
      </c>
      <c r="O38" s="34">
        <f>M38-N38</f>
        <v>0</v>
      </c>
      <c r="P38" s="34"/>
      <c r="Q38" s="34">
        <f>IF(AND(NOT(ISBLANK(D38)),NOT(ISBLANK(F36))),IF(D38&gt;F36,3,IF(AND(OR(NOT(ISBLANK(D38)),NOT(ISBLANK(F36))),D38=F36),1,IF(D38&lt;F36,0))),0)+IF(AND(NOT(ISBLANK(E38)),NOT(ISBLANK(F37))),IF(E38&gt;F37,3,IF(AND(OR(NOT(ISBLANK(E38)),NOT(ISBLANK(F37))),E38=F37),1,IF(E38&lt;F37,0))),0)+IF(AND(NOT(ISBLANK(G38)),NOT(ISBLANK(F39))),IF(G38&gt;F39,3,IF(AND(OR(NOT(ISBLANK(G38)),NOT(ISBLANK(F39))),G38=F39),1,IF(G38&lt;F39,0))),0)</f>
        <v>0</v>
      </c>
    </row>
    <row r="39" spans="2:18" ht="18" customHeight="1">
      <c r="C39" s="37" t="str">
        <f>IF(ISBLANK(Groups!G24),"",Groups!G24)</f>
        <v>Korea Republic</v>
      </c>
      <c r="D39" s="38"/>
      <c r="E39" s="38"/>
      <c r="F39" s="38"/>
      <c r="G39" s="42"/>
      <c r="H39" s="4"/>
      <c r="I39" s="34">
        <f>IF(AND(NOT(ISBLANK(D39)),D39&gt;=0),1,0)+IF(AND(NOT(ISBLANK(E39)),E39&gt;=0),1,0)+IF(AND(NOT(ISBLANK(F39)),F39&gt;=0),1,0)+IF(AND(NOT(ISBLANK(G39)),G39&gt;=0),1,0)</f>
        <v>0</v>
      </c>
      <c r="J39" s="34">
        <f>IF(AND(NOT(ISBLANK(D39)),NOT(ISBLANK(G36))),IF(D39&gt;G36,1,IF(AND(OR(NOT(ISBLANK(D39)),NOT(ISBLANK(G36))),D39=G36),0,IF(D39&lt;G36,0))),0)+IF(AND(NOT(ISBLANK(E39)),NOT(ISBLANK(G37))),IF(E39&gt;G37,1,IF(AND(OR(NOT(ISBLANK(E39)),NOT(ISBLANK(G37))),E39=G37),0,IF(E39&lt;G37,0))),0)+IF(AND(NOT(ISBLANK(F39)),NOT(ISBLANK(G38))),IF(F39&gt;G38,1,IF(AND(OR(NOT(ISBLANK(F39)),NOT(ISBLANK(G38))),F39=G38),0,IF(F39&lt;G38,0))),0)</f>
        <v>0</v>
      </c>
      <c r="K39" s="34">
        <f>IF(AND(NOT(ISBLANK(D39)),NOT(ISBLANK(G36))),IF(D39&gt;G36,0,IF(AND(OR(NOT(ISBLANK(D39)),NOT(ISBLANK(G36))),D39=G36),1,IF(D39&lt;G36,0))),0)+IF(AND(NOT(ISBLANK(E39)),NOT(ISBLANK(G37))),IF(E39&gt;G37,0,IF(AND(OR(NOT(ISBLANK(E39)),NOT(ISBLANK(G37))),E39=G37),1,IF(E39&lt;G37,0))),0)+IF(AND(NOT(ISBLANK(F39)),NOT(ISBLANK(G38))),IF(F39&gt;G38,0,IF(AND(OR(NOT(ISBLANK(F39)),NOT(ISBLANK(G38))),F39=G38),1,IF(F39&lt;G38,0))),0)</f>
        <v>0</v>
      </c>
      <c r="L39" s="34">
        <f>I39-SUM(J39:K39)</f>
        <v>0</v>
      </c>
      <c r="M39" s="34">
        <f>SUM(D39:G39)</f>
        <v>0</v>
      </c>
      <c r="N39" s="34">
        <f>SUM(G36:G39)</f>
        <v>0</v>
      </c>
      <c r="O39" s="34">
        <f>M39-N39</f>
        <v>0</v>
      </c>
      <c r="P39" s="34"/>
      <c r="Q39" s="34">
        <f>IF(AND(NOT(ISBLANK(D39)),NOT(ISBLANK(G36))),IF(D39&gt;G36,3,IF(AND(OR(NOT(ISBLANK(D39)),NOT(ISBLANK(G36))),D39=G36),1,IF(D39&lt;G36,0))),0)+IF(AND(NOT(ISBLANK(E39)),NOT(ISBLANK(G37))),IF(E39&gt;G37,3,IF(AND(OR(NOT(ISBLANK(E39)),NOT(ISBLANK(G37))),E39=G37),1,IF(E39&lt;G37,0))),0)+IF(AND(NOT(ISBLANK(F39)),NOT(ISBLANK(G38))),IF(F39&gt;G38,3,IF(AND(OR(NOT(ISBLANK(F39)),NOT(ISBLANK(G38))),F39=G38),1,IF(F39&lt;G38,0))),0)</f>
        <v>0</v>
      </c>
    </row>
    <row r="40" spans="2:18" ht="5.0999999999999996" customHeight="1">
      <c r="D40" s="3"/>
      <c r="E40" s="3"/>
      <c r="F40" s="3"/>
      <c r="G40" s="3"/>
    </row>
    <row r="41" spans="2:18" ht="5.0999999999999996" customHeight="1">
      <c r="B41" s="5"/>
      <c r="C41" s="5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8" spans="2:18">
      <c r="F48" s="44"/>
    </row>
  </sheetData>
  <mergeCells count="4">
    <mergeCell ref="C3:Q3"/>
    <mergeCell ref="C13:Q13"/>
    <mergeCell ref="C23:Q23"/>
    <mergeCell ref="C33:Q33"/>
  </mergeCells>
  <printOptions horizontalCentered="1"/>
  <pageMargins left="0.196850393700787" right="0.196850393700787" top="0.196850393700787" bottom="0.196850393700787" header="0.31496062992126" footer="0.118110236220472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58F91861-4C8A-4B4E-8E38-244271A5F8AC}">
            <xm:f>IF(Calculations!$W$6=TRUE,TRUE,FALSE)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I6:Q6</xm:sqref>
        </x14:conditionalFormatting>
        <x14:conditionalFormatting xmlns:xm="http://schemas.microsoft.com/office/excel/2006/main">
          <x14:cfRule type="expression" priority="34" id="{F8FAB5EA-5A79-4555-89DE-7EB1AA6AE07B}">
            <xm:f>IF(Calculations!$W$7=TRUE,TRUE,FALSE)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I7:Q7</xm:sqref>
        </x14:conditionalFormatting>
        <x14:conditionalFormatting xmlns:xm="http://schemas.microsoft.com/office/excel/2006/main">
          <x14:cfRule type="expression" priority="35" id="{E10EEA54-7B83-4BB9-89BB-8090B4B4A51C}">
            <xm:f>IF(Calculations!$W$8=TRUE,TRUE,FALSE)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I8:Q8</xm:sqref>
        </x14:conditionalFormatting>
        <x14:conditionalFormatting xmlns:xm="http://schemas.microsoft.com/office/excel/2006/main">
          <x14:cfRule type="expression" priority="36" id="{7837F5CC-64A6-4A0B-B69D-84820599DF06}">
            <xm:f>IF(Calculations!$W$9=TRUE,TRUE,FALSE)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I9:Q9</xm:sqref>
        </x14:conditionalFormatting>
        <x14:conditionalFormatting xmlns:xm="http://schemas.microsoft.com/office/excel/2006/main">
          <x14:cfRule type="expression" priority="37" id="{12618ADA-37EC-4C7E-9905-DA76C1B8354A}">
            <xm:f>IF(Calculations!$W$16=TRUE,TRUE,FALSE)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I16:Q16</xm:sqref>
        </x14:conditionalFormatting>
        <x14:conditionalFormatting xmlns:xm="http://schemas.microsoft.com/office/excel/2006/main">
          <x14:cfRule type="expression" priority="38" id="{583C7DA9-7C0F-4899-BBAA-4915A46AB3BB}">
            <xm:f>IF(Calculations!$W$19=TRUE,TRUE,FALSE)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I19:Q19</xm:sqref>
        </x14:conditionalFormatting>
        <x14:conditionalFormatting xmlns:xm="http://schemas.microsoft.com/office/excel/2006/main">
          <x14:cfRule type="expression" priority="39" id="{8127B78C-0AFA-4A5E-8868-CFC3C29AFC48}">
            <xm:f>IF(Calculations!$W$18=TRUE,TRUE,FALSE)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I18:Q18</xm:sqref>
        </x14:conditionalFormatting>
        <x14:conditionalFormatting xmlns:xm="http://schemas.microsoft.com/office/excel/2006/main">
          <x14:cfRule type="expression" priority="40" id="{E1A4AC06-EC0B-475F-A096-158F68BEF266}">
            <xm:f>IF(Calculations!$W$17=TRUE,TRUE,FALSE)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I17:Q17</xm:sqref>
        </x14:conditionalFormatting>
        <x14:conditionalFormatting xmlns:xm="http://schemas.microsoft.com/office/excel/2006/main">
          <x14:cfRule type="expression" priority="41" id="{42F57A0C-474B-4863-9294-1B0827AE461F}">
            <xm:f>IF(Calculations!$W$26=TRUE,TRUE,FALSE)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I26:Q26</xm:sqref>
        </x14:conditionalFormatting>
        <x14:conditionalFormatting xmlns:xm="http://schemas.microsoft.com/office/excel/2006/main">
          <x14:cfRule type="expression" priority="42" id="{73DB6F70-57F6-49E7-BDFE-21F1B3D7F756}">
            <xm:f>IF(Calculations!$W$29=TRUE,TRUE,FALSE)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I29:Q29</xm:sqref>
        </x14:conditionalFormatting>
        <x14:conditionalFormatting xmlns:xm="http://schemas.microsoft.com/office/excel/2006/main">
          <x14:cfRule type="expression" priority="43" id="{A2607D81-3B34-4067-A1B5-90ABB2DD30AD}">
            <xm:f>IF(Calculations!$W$28=TRUE,TRUE,FALSE)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I28:Q28</xm:sqref>
        </x14:conditionalFormatting>
        <x14:conditionalFormatting xmlns:xm="http://schemas.microsoft.com/office/excel/2006/main">
          <x14:cfRule type="expression" priority="44" id="{C141618A-C5D3-4C76-9245-E95DAE6A7843}">
            <xm:f>IF(Calculations!$W$27=TRUE,TRUE,FALSE)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I27:Q27</xm:sqref>
        </x14:conditionalFormatting>
        <x14:conditionalFormatting xmlns:xm="http://schemas.microsoft.com/office/excel/2006/main">
          <x14:cfRule type="expression" priority="45" id="{D9764649-652A-4BAA-B47F-A5A200E5B560}">
            <xm:f>IF(Calculations!$W$36=TRUE,TRUE,FALSE)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I36:Q36</xm:sqref>
        </x14:conditionalFormatting>
        <x14:conditionalFormatting xmlns:xm="http://schemas.microsoft.com/office/excel/2006/main">
          <x14:cfRule type="expression" priority="46" id="{AD69B168-6C12-46F6-A0C1-E583B566EAEC}">
            <xm:f>IF(Calculations!$W$39=TRUE,TRUE,FALSE)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I39:Q39</xm:sqref>
        </x14:conditionalFormatting>
        <x14:conditionalFormatting xmlns:xm="http://schemas.microsoft.com/office/excel/2006/main">
          <x14:cfRule type="expression" priority="47" id="{2DED9D10-89CA-4371-ABA7-514B5BA2226D}">
            <xm:f>IF(Calculations!$W$38=TRUE,TRUE,FALSE)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I38:Q38</xm:sqref>
        </x14:conditionalFormatting>
        <x14:conditionalFormatting xmlns:xm="http://schemas.microsoft.com/office/excel/2006/main">
          <x14:cfRule type="expression" priority="48" id="{4FB95206-10E9-4A46-BAD8-E5269922564E}">
            <xm:f>IF(Calculations!$W$37=TRUE,TRUE,FALSE)</xm:f>
            <x14:dxf>
              <font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I37:Q37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showGridLines="0" view="pageLayout" zoomScaleNormal="100" workbookViewId="0">
      <selection activeCell="O29" sqref="O29"/>
    </sheetView>
  </sheetViews>
  <sheetFormatPr defaultRowHeight="18" customHeight="1"/>
  <cols>
    <col min="1" max="1" width="1.7109375" style="7" customWidth="1"/>
    <col min="2" max="2" width="9.140625" style="11"/>
    <col min="3" max="3" width="1.7109375" style="12" customWidth="1"/>
    <col min="4" max="4" width="24.7109375" style="9" customWidth="1"/>
    <col min="5" max="5" width="1.7109375" style="9" customWidth="1"/>
    <col min="6" max="6" width="3.7109375" style="8" customWidth="1"/>
    <col min="7" max="7" width="1.7109375" style="8" customWidth="1"/>
    <col min="8" max="8" width="3.7109375" style="8" customWidth="1"/>
    <col min="9" max="9" width="1.7109375" style="8" customWidth="1"/>
    <col min="10" max="10" width="24.7109375" style="10" customWidth="1"/>
    <col min="11" max="12" width="1.7109375" style="7" customWidth="1"/>
    <col min="14" max="14" width="1.7109375" customWidth="1"/>
    <col min="15" max="15" width="24.7109375" customWidth="1"/>
    <col min="16" max="16" width="1.7109375" customWidth="1"/>
    <col min="17" max="17" width="3.7109375" customWidth="1"/>
    <col min="18" max="18" width="1.7109375" customWidth="1"/>
    <col min="19" max="19" width="3.7109375" customWidth="1"/>
    <col min="20" max="20" width="1.7109375" customWidth="1"/>
    <col min="21" max="21" width="24.7109375" customWidth="1"/>
    <col min="22" max="22" width="1.7109375" customWidth="1"/>
    <col min="23" max="23" width="9.140625" style="7"/>
    <col min="34" max="34" width="9.140625" style="7"/>
    <col min="45" max="16384" width="9.140625" style="7"/>
  </cols>
  <sheetData>
    <row r="1" spans="1:44" ht="72" customHeight="1">
      <c r="A1" s="64" t="s">
        <v>109</v>
      </c>
      <c r="D1" s="13"/>
      <c r="E1" s="13"/>
      <c r="J1" s="14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3" spans="1:44" ht="18" customHeight="1">
      <c r="B3" s="28"/>
      <c r="V3" s="19" t="e">
        <f>#REF!</f>
        <v>#REF!</v>
      </c>
    </row>
    <row r="4" spans="1:44" ht="26.1" customHeight="1">
      <c r="B4" s="89">
        <v>1</v>
      </c>
      <c r="C4" s="45"/>
      <c r="D4" s="90" t="s">
        <v>40</v>
      </c>
      <c r="E4" s="90"/>
      <c r="F4" s="90"/>
      <c r="G4" s="45"/>
      <c r="H4" s="91" t="s">
        <v>41</v>
      </c>
      <c r="I4" s="91"/>
      <c r="J4" s="91"/>
      <c r="K4" s="46"/>
      <c r="M4" s="89">
        <v>3</v>
      </c>
      <c r="N4" s="57"/>
      <c r="O4" s="85" t="s">
        <v>48</v>
      </c>
      <c r="P4" s="85"/>
      <c r="Q4" s="85"/>
      <c r="R4" s="57"/>
      <c r="S4" s="88" t="s">
        <v>49</v>
      </c>
      <c r="T4" s="88"/>
      <c r="U4" s="88"/>
      <c r="V4" s="58"/>
      <c r="X4" s="7"/>
      <c r="Y4" s="7"/>
      <c r="Z4" s="7"/>
      <c r="AA4" s="7"/>
      <c r="AB4" s="7"/>
      <c r="AC4" s="7"/>
      <c r="AD4" s="7"/>
      <c r="AE4" s="7"/>
      <c r="AF4" s="7"/>
      <c r="AG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8" customHeight="1">
      <c r="B5" s="89"/>
      <c r="C5" s="45"/>
      <c r="D5" s="30"/>
      <c r="E5" s="30"/>
      <c r="F5" s="30"/>
      <c r="G5" s="45"/>
      <c r="H5" s="47"/>
      <c r="I5" s="47"/>
      <c r="J5" s="47"/>
      <c r="K5" s="46"/>
      <c r="M5" s="89"/>
      <c r="N5" s="57"/>
      <c r="O5" s="59"/>
      <c r="P5" s="59"/>
      <c r="Q5" s="59"/>
      <c r="R5" s="57"/>
      <c r="S5" s="60"/>
      <c r="T5" s="60"/>
      <c r="U5" s="60"/>
      <c r="V5" s="58"/>
      <c r="X5" s="7"/>
      <c r="Y5" s="7"/>
      <c r="Z5" s="7"/>
      <c r="AA5" s="7"/>
      <c r="AB5" s="7"/>
      <c r="AC5" s="7"/>
      <c r="AD5" s="7"/>
      <c r="AE5" s="7"/>
      <c r="AF5" s="7"/>
      <c r="AG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21.95" customHeight="1">
      <c r="B6" s="89"/>
      <c r="C6" s="45"/>
      <c r="D6" s="48" t="str">
        <f>Calculations!R6</f>
        <v/>
      </c>
      <c r="E6" s="30"/>
      <c r="F6" s="49"/>
      <c r="G6" s="45" t="s">
        <v>39</v>
      </c>
      <c r="H6" s="49"/>
      <c r="I6" s="45"/>
      <c r="J6" s="50" t="str">
        <f>Calculations!R17</f>
        <v/>
      </c>
      <c r="K6" s="46"/>
      <c r="M6" s="89"/>
      <c r="N6" s="57"/>
      <c r="O6" s="61" t="str">
        <f>Calculations!R16</f>
        <v/>
      </c>
      <c r="P6" s="59"/>
      <c r="Q6" s="62"/>
      <c r="R6" s="57" t="s">
        <v>39</v>
      </c>
      <c r="S6" s="62"/>
      <c r="T6" s="57"/>
      <c r="U6" s="63" t="str">
        <f>Calculations!R7</f>
        <v/>
      </c>
      <c r="V6" s="58"/>
      <c r="X6" s="7"/>
      <c r="Y6" s="7"/>
      <c r="Z6" s="7"/>
      <c r="AA6" s="7"/>
      <c r="AB6" s="7"/>
      <c r="AC6" s="7"/>
      <c r="AD6" s="7"/>
      <c r="AE6" s="7"/>
      <c r="AF6" s="7"/>
      <c r="AG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8" customHeight="1">
      <c r="B7" s="89"/>
      <c r="C7" s="45"/>
      <c r="D7" s="30"/>
      <c r="E7" s="30"/>
      <c r="F7" s="45"/>
      <c r="G7" s="45"/>
      <c r="H7" s="45"/>
      <c r="I7" s="45"/>
      <c r="J7" s="47"/>
      <c r="K7" s="46"/>
      <c r="M7" s="89"/>
      <c r="N7" s="57"/>
      <c r="O7" s="59"/>
      <c r="P7" s="59"/>
      <c r="Q7" s="57"/>
      <c r="R7" s="57"/>
      <c r="S7" s="57"/>
      <c r="T7" s="57"/>
      <c r="U7" s="60"/>
      <c r="V7" s="58"/>
      <c r="X7" s="7"/>
      <c r="Y7" s="7"/>
      <c r="Z7" s="7"/>
      <c r="AA7" s="7"/>
      <c r="AB7" s="7"/>
      <c r="AC7" s="7"/>
      <c r="AD7" s="7"/>
      <c r="AE7" s="7"/>
      <c r="AF7" s="7"/>
      <c r="AG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9.9499999999999993" customHeight="1">
      <c r="M8" s="11"/>
      <c r="N8" s="12"/>
      <c r="O8" s="9"/>
      <c r="P8" s="9"/>
      <c r="Q8" s="8"/>
      <c r="R8" s="8"/>
      <c r="S8" s="8"/>
      <c r="T8" s="8"/>
      <c r="U8" s="10"/>
      <c r="V8" s="7"/>
      <c r="X8" s="7"/>
      <c r="Y8" s="7"/>
      <c r="Z8" s="7"/>
      <c r="AA8" s="7"/>
      <c r="AB8" s="7"/>
      <c r="AC8" s="7"/>
      <c r="AD8" s="7"/>
      <c r="AE8" s="7"/>
      <c r="AF8" s="7"/>
      <c r="AG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26.1" customHeight="1">
      <c r="B9" s="89">
        <v>2</v>
      </c>
      <c r="C9" s="51"/>
      <c r="D9" s="86" t="s">
        <v>42</v>
      </c>
      <c r="E9" s="86"/>
      <c r="F9" s="86"/>
      <c r="G9" s="51"/>
      <c r="H9" s="87" t="s">
        <v>43</v>
      </c>
      <c r="I9" s="87"/>
      <c r="J9" s="87"/>
      <c r="K9" s="52"/>
      <c r="M9" s="89">
        <v>4</v>
      </c>
      <c r="N9" s="51"/>
      <c r="O9" s="86" t="s">
        <v>50</v>
      </c>
      <c r="P9" s="86"/>
      <c r="Q9" s="86"/>
      <c r="R9" s="51"/>
      <c r="S9" s="87" t="s">
        <v>51</v>
      </c>
      <c r="T9" s="87"/>
      <c r="U9" s="87"/>
      <c r="V9" s="52"/>
      <c r="X9" s="7"/>
      <c r="Y9" s="7"/>
      <c r="Z9" s="7"/>
      <c r="AA9" s="7"/>
      <c r="AB9" s="7"/>
      <c r="AC9" s="7"/>
      <c r="AD9" s="7"/>
      <c r="AE9" s="7"/>
      <c r="AF9" s="7"/>
      <c r="AG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8" customHeight="1">
      <c r="B10" s="89"/>
      <c r="C10" s="51"/>
      <c r="D10" s="31"/>
      <c r="E10" s="31"/>
      <c r="F10" s="31"/>
      <c r="G10" s="51"/>
      <c r="H10" s="53"/>
      <c r="I10" s="53"/>
      <c r="J10" s="53"/>
      <c r="K10" s="52"/>
      <c r="M10" s="89"/>
      <c r="N10" s="51"/>
      <c r="O10" s="31"/>
      <c r="P10" s="31"/>
      <c r="Q10" s="31"/>
      <c r="R10" s="51"/>
      <c r="S10" s="53"/>
      <c r="T10" s="53"/>
      <c r="U10" s="53"/>
      <c r="V10" s="52"/>
      <c r="X10" s="7"/>
      <c r="Y10" s="7"/>
      <c r="Z10" s="7"/>
      <c r="AA10" s="7"/>
      <c r="AB10" s="7"/>
      <c r="AC10" s="7"/>
      <c r="AD10" s="7"/>
      <c r="AE10" s="7"/>
      <c r="AF10" s="7"/>
      <c r="AG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21.95" customHeight="1">
      <c r="B11" s="89"/>
      <c r="C11" s="51"/>
      <c r="D11" s="54" t="str">
        <f>Calculations!R26</f>
        <v/>
      </c>
      <c r="E11" s="31"/>
      <c r="F11" s="55"/>
      <c r="G11" s="51" t="s">
        <v>39</v>
      </c>
      <c r="H11" s="55"/>
      <c r="I11" s="51"/>
      <c r="J11" s="56" t="str">
        <f>Calculations!R37</f>
        <v/>
      </c>
      <c r="K11" s="52"/>
      <c r="M11" s="89"/>
      <c r="N11" s="51"/>
      <c r="O11" s="54" t="str">
        <f>Calculations!R36</f>
        <v/>
      </c>
      <c r="P11" s="31"/>
      <c r="Q11" s="55"/>
      <c r="R11" s="51" t="s">
        <v>39</v>
      </c>
      <c r="S11" s="55"/>
      <c r="T11" s="51"/>
      <c r="U11" s="56" t="str">
        <f>Calculations!R27</f>
        <v/>
      </c>
      <c r="V11" s="52"/>
      <c r="X11" s="7"/>
      <c r="Y11" s="7"/>
      <c r="Z11" s="7"/>
      <c r="AA11" s="7"/>
      <c r="AB11" s="7"/>
      <c r="AC11" s="7"/>
      <c r="AD11" s="7"/>
      <c r="AE11" s="7"/>
      <c r="AF11" s="7"/>
      <c r="AG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9.9499999999999993" customHeight="1">
      <c r="B12" s="89"/>
      <c r="C12" s="51"/>
      <c r="D12" s="31"/>
      <c r="E12" s="31"/>
      <c r="F12" s="51"/>
      <c r="G12" s="51"/>
      <c r="H12" s="51"/>
      <c r="I12" s="51"/>
      <c r="J12" s="53"/>
      <c r="K12" s="52"/>
      <c r="M12" s="89"/>
      <c r="N12" s="51"/>
      <c r="O12" s="31"/>
      <c r="P12" s="31"/>
      <c r="Q12" s="51"/>
      <c r="R12" s="51"/>
      <c r="S12" s="51"/>
      <c r="T12" s="51"/>
      <c r="U12" s="53"/>
      <c r="V12" s="52"/>
      <c r="X12" s="7"/>
      <c r="Y12" s="7"/>
      <c r="Z12" s="7"/>
      <c r="AA12" s="7"/>
      <c r="AB12" s="7"/>
      <c r="AC12" s="7"/>
      <c r="AD12" s="7"/>
      <c r="AE12" s="7"/>
      <c r="AF12" s="7"/>
      <c r="AG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9.9499999999999993" customHeight="1">
      <c r="M13" s="7"/>
      <c r="N13" s="7"/>
      <c r="O13" s="7"/>
      <c r="P13" s="7"/>
      <c r="Q13" s="7"/>
      <c r="R13" s="7"/>
      <c r="S13" s="7"/>
      <c r="T13" s="7"/>
      <c r="U13" s="7"/>
      <c r="V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26.1" customHeight="1">
      <c r="B14" s="89">
        <v>5</v>
      </c>
      <c r="C14" s="51"/>
      <c r="D14" s="86" t="s">
        <v>44</v>
      </c>
      <c r="E14" s="86"/>
      <c r="F14" s="86"/>
      <c r="G14" s="51"/>
      <c r="H14" s="87" t="s">
        <v>45</v>
      </c>
      <c r="I14" s="87"/>
      <c r="J14" s="87"/>
      <c r="K14" s="52"/>
      <c r="M14" s="89">
        <v>7</v>
      </c>
      <c r="N14" s="51"/>
      <c r="O14" s="86" t="s">
        <v>52</v>
      </c>
      <c r="P14" s="86"/>
      <c r="Q14" s="86"/>
      <c r="R14" s="51"/>
      <c r="S14" s="87" t="s">
        <v>53</v>
      </c>
      <c r="T14" s="87"/>
      <c r="U14" s="87"/>
      <c r="V14" s="52"/>
      <c r="X14" s="7"/>
      <c r="Y14" s="7"/>
      <c r="Z14" s="7"/>
      <c r="AA14" s="7"/>
      <c r="AB14" s="7"/>
      <c r="AC14" s="7"/>
      <c r="AD14" s="7"/>
      <c r="AE14" s="7"/>
      <c r="AF14" s="7"/>
      <c r="AG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8" customHeight="1">
      <c r="B15" s="89"/>
      <c r="C15" s="51"/>
      <c r="D15" s="31"/>
      <c r="E15" s="31"/>
      <c r="F15" s="31"/>
      <c r="G15" s="51"/>
      <c r="H15" s="53"/>
      <c r="I15" s="53"/>
      <c r="J15" s="53"/>
      <c r="K15" s="52"/>
      <c r="M15" s="89"/>
      <c r="N15" s="51"/>
      <c r="O15" s="31"/>
      <c r="P15" s="31"/>
      <c r="Q15" s="31"/>
      <c r="R15" s="51"/>
      <c r="S15" s="53"/>
      <c r="T15" s="53"/>
      <c r="U15" s="53"/>
      <c r="V15" s="52"/>
      <c r="X15" s="7"/>
      <c r="Y15" s="7"/>
      <c r="Z15" s="7"/>
      <c r="AA15" s="7"/>
      <c r="AB15" s="7"/>
      <c r="AC15" s="7"/>
      <c r="AD15" s="7"/>
      <c r="AE15" s="7"/>
      <c r="AF15" s="7"/>
      <c r="AG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21.95" customHeight="1">
      <c r="B16" s="89"/>
      <c r="C16" s="51"/>
      <c r="D16" s="54" t="str">
        <f>Calculations!R46</f>
        <v/>
      </c>
      <c r="E16" s="31"/>
      <c r="F16" s="55"/>
      <c r="G16" s="51" t="s">
        <v>39</v>
      </c>
      <c r="H16" s="55"/>
      <c r="I16" s="51"/>
      <c r="J16" s="56" t="str">
        <f>Calculations!R57</f>
        <v/>
      </c>
      <c r="K16" s="52"/>
      <c r="M16" s="89"/>
      <c r="N16" s="51"/>
      <c r="O16" s="54" t="str">
        <f>Calculations!R56</f>
        <v/>
      </c>
      <c r="P16" s="31"/>
      <c r="Q16" s="55"/>
      <c r="R16" s="51" t="s">
        <v>39</v>
      </c>
      <c r="S16" s="55"/>
      <c r="T16" s="51"/>
      <c r="U16" s="56" t="str">
        <f>Calculations!R47</f>
        <v/>
      </c>
      <c r="V16" s="52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2:44" ht="18" customHeight="1">
      <c r="B17" s="89"/>
      <c r="C17" s="51"/>
      <c r="D17" s="31"/>
      <c r="E17" s="31"/>
      <c r="F17" s="51"/>
      <c r="G17" s="51"/>
      <c r="H17" s="51"/>
      <c r="I17" s="51"/>
      <c r="J17" s="53"/>
      <c r="K17" s="52"/>
      <c r="M17" s="89"/>
      <c r="N17" s="51"/>
      <c r="O17" s="31"/>
      <c r="P17" s="31"/>
      <c r="Q17" s="51"/>
      <c r="R17" s="51"/>
      <c r="S17" s="51"/>
      <c r="T17" s="51"/>
      <c r="U17" s="53"/>
      <c r="V17" s="52"/>
      <c r="X17" s="7"/>
      <c r="Y17" s="7"/>
      <c r="Z17" s="7"/>
      <c r="AA17" s="7"/>
      <c r="AB17" s="7"/>
      <c r="AC17" s="7"/>
      <c r="AD17" s="7"/>
      <c r="AE17" s="7"/>
      <c r="AF17" s="7"/>
      <c r="AG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2:44" ht="9.9499999999999993" customHeight="1">
      <c r="M18" s="11"/>
      <c r="N18" s="12"/>
      <c r="O18" s="9"/>
      <c r="P18" s="9"/>
      <c r="Q18" s="8"/>
      <c r="R18" s="8"/>
      <c r="S18" s="8"/>
      <c r="T18" s="8"/>
      <c r="U18" s="10"/>
      <c r="V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2:44" ht="26.1" customHeight="1">
      <c r="B19" s="89">
        <v>6</v>
      </c>
      <c r="C19" s="51"/>
      <c r="D19" s="86" t="s">
        <v>46</v>
      </c>
      <c r="E19" s="86"/>
      <c r="F19" s="86"/>
      <c r="G19" s="51"/>
      <c r="H19" s="87" t="s">
        <v>47</v>
      </c>
      <c r="I19" s="87"/>
      <c r="J19" s="87"/>
      <c r="K19" s="52"/>
      <c r="M19" s="89">
        <v>8</v>
      </c>
      <c r="N19" s="51"/>
      <c r="O19" s="86" t="s">
        <v>54</v>
      </c>
      <c r="P19" s="86"/>
      <c r="Q19" s="86"/>
      <c r="R19" s="51"/>
      <c r="S19" s="87" t="s">
        <v>55</v>
      </c>
      <c r="T19" s="87"/>
      <c r="U19" s="87"/>
      <c r="V19" s="52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2:44" ht="18" customHeight="1">
      <c r="B20" s="89"/>
      <c r="C20" s="51"/>
      <c r="D20" s="31"/>
      <c r="E20" s="31"/>
      <c r="F20" s="31"/>
      <c r="G20" s="51"/>
      <c r="H20" s="53"/>
      <c r="I20" s="53"/>
      <c r="J20" s="53"/>
      <c r="K20" s="52"/>
      <c r="M20" s="89"/>
      <c r="N20" s="51"/>
      <c r="O20" s="31"/>
      <c r="P20" s="31"/>
      <c r="Q20" s="31"/>
      <c r="R20" s="51"/>
      <c r="S20" s="53"/>
      <c r="T20" s="53"/>
      <c r="U20" s="53"/>
      <c r="V20" s="52"/>
      <c r="X20" s="7"/>
      <c r="Y20" s="7"/>
      <c r="Z20" s="7"/>
      <c r="AA20" s="7"/>
      <c r="AB20" s="7"/>
      <c r="AC20" s="7"/>
      <c r="AD20" s="7"/>
      <c r="AE20" s="7"/>
      <c r="AF20" s="7"/>
      <c r="AG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2:44" ht="21.95" customHeight="1">
      <c r="B21" s="89"/>
      <c r="C21" s="51"/>
      <c r="D21" s="54" t="str">
        <f>Calculations!R66</f>
        <v/>
      </c>
      <c r="E21" s="31"/>
      <c r="F21" s="55"/>
      <c r="G21" s="51" t="s">
        <v>39</v>
      </c>
      <c r="H21" s="55"/>
      <c r="I21" s="51"/>
      <c r="J21" s="56" t="str">
        <f>Calculations!R77</f>
        <v/>
      </c>
      <c r="K21" s="52"/>
      <c r="M21" s="89"/>
      <c r="N21" s="51"/>
      <c r="O21" s="54" t="str">
        <f>Calculations!R76</f>
        <v/>
      </c>
      <c r="P21" s="31"/>
      <c r="Q21" s="55"/>
      <c r="R21" s="51" t="s">
        <v>39</v>
      </c>
      <c r="S21" s="55"/>
      <c r="T21" s="51"/>
      <c r="U21" s="56" t="str">
        <f>Calculations!R67</f>
        <v/>
      </c>
      <c r="V21" s="52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2:44" ht="18" customHeight="1">
      <c r="B22" s="89"/>
      <c r="C22" s="51"/>
      <c r="D22" s="31"/>
      <c r="E22" s="31"/>
      <c r="F22" s="51"/>
      <c r="G22" s="51"/>
      <c r="H22" s="51"/>
      <c r="I22" s="51"/>
      <c r="J22" s="53"/>
      <c r="K22" s="52"/>
      <c r="M22" s="89"/>
      <c r="N22" s="51"/>
      <c r="O22" s="31"/>
      <c r="P22" s="31"/>
      <c r="Q22" s="51"/>
      <c r="R22" s="51"/>
      <c r="S22" s="51"/>
      <c r="T22" s="51"/>
      <c r="U22" s="53"/>
      <c r="V22" s="52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2:44" ht="9.9499999999999993" customHeight="1">
      <c r="M23" s="7"/>
      <c r="N23" s="7"/>
      <c r="O23" s="7"/>
      <c r="P23" s="7"/>
      <c r="Q23" s="7"/>
      <c r="R23" s="7"/>
      <c r="S23" s="7"/>
      <c r="T23" s="7"/>
      <c r="U23" s="7"/>
      <c r="V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2:44" ht="21.95" customHeight="1">
      <c r="B24" s="7"/>
      <c r="C24" s="7"/>
      <c r="D24" s="7"/>
      <c r="E24" s="7"/>
      <c r="F24" s="7"/>
      <c r="G24" s="7"/>
      <c r="H24" s="7"/>
      <c r="I24" s="7"/>
      <c r="J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2:44" ht="9.9499999999999993" customHeight="1">
      <c r="B25" s="7"/>
      <c r="C25" s="7"/>
      <c r="D25" s="7"/>
      <c r="E25" s="7"/>
      <c r="F25" s="7"/>
      <c r="G25" s="7"/>
      <c r="H25" s="7"/>
      <c r="I25" s="7"/>
      <c r="J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2:44" ht="21.95" customHeight="1">
      <c r="B26" s="7"/>
      <c r="C26" s="7"/>
      <c r="D26" s="7"/>
      <c r="E26" s="7"/>
      <c r="F26" s="7"/>
      <c r="G26" s="7"/>
      <c r="H26" s="7"/>
      <c r="I26" s="7"/>
      <c r="J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2:44" ht="9.9499999999999993" customHeight="1">
      <c r="B27" s="7"/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2:44" ht="9.9499999999999993" customHeight="1">
      <c r="B28" s="7"/>
      <c r="C28" s="7"/>
      <c r="D28" s="7"/>
      <c r="E28" s="7"/>
      <c r="F28" s="7"/>
      <c r="G28" s="7"/>
      <c r="H28" s="7"/>
      <c r="I28" s="7"/>
      <c r="J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2:44" ht="21.95" customHeight="1">
      <c r="B29" s="7"/>
      <c r="C29" s="7"/>
      <c r="D29" s="7"/>
      <c r="E29" s="7"/>
      <c r="F29" s="7"/>
      <c r="G29" s="7"/>
      <c r="H29" s="7"/>
      <c r="I29" s="7"/>
      <c r="J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2:44" ht="9.9499999999999993" customHeight="1">
      <c r="B30" s="7"/>
      <c r="C30" s="7"/>
      <c r="D30" s="7"/>
      <c r="E30" s="7"/>
      <c r="F30" s="7"/>
      <c r="G30" s="7"/>
      <c r="H30" s="7"/>
      <c r="I30" s="7"/>
      <c r="J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2:44" ht="21.95" customHeight="1">
      <c r="B31" s="7"/>
      <c r="C31" s="7"/>
      <c r="D31" s="7"/>
      <c r="E31" s="7"/>
      <c r="F31" s="7"/>
      <c r="G31" s="7"/>
      <c r="H31" s="7"/>
      <c r="I31" s="7"/>
      <c r="J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2:44" ht="9.9499999999999993" customHeight="1">
      <c r="B32" s="7"/>
      <c r="C32" s="7"/>
      <c r="D32" s="7"/>
      <c r="E32" s="7"/>
      <c r="F32" s="7"/>
      <c r="G32" s="7"/>
      <c r="H32" s="7"/>
      <c r="I32" s="7"/>
      <c r="J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2:44" ht="9.9499999999999993" customHeight="1">
      <c r="M33" s="7"/>
      <c r="N33" s="7"/>
      <c r="O33" s="7"/>
      <c r="P33" s="7"/>
      <c r="Q33" s="7"/>
      <c r="R33" s="7"/>
      <c r="S33" s="7"/>
      <c r="T33" s="7"/>
      <c r="U33" s="7"/>
      <c r="V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2:44" ht="21.95" customHeight="1">
      <c r="B34" s="7"/>
      <c r="C34" s="7"/>
      <c r="D34" s="7"/>
      <c r="E34" s="7"/>
      <c r="F34" s="7"/>
      <c r="G34" s="7"/>
      <c r="H34" s="7"/>
      <c r="I34" s="7"/>
      <c r="J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2:44" ht="9.9499999999999993" customHeight="1">
      <c r="B35" s="7"/>
      <c r="C35" s="7"/>
      <c r="D35" s="7"/>
      <c r="E35" s="7"/>
      <c r="F35" s="7"/>
      <c r="G35" s="7"/>
      <c r="H35" s="7"/>
      <c r="I35" s="7"/>
      <c r="J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2:44" ht="21.95" customHeight="1">
      <c r="B36" s="7"/>
      <c r="C36" s="7"/>
      <c r="D36" s="7"/>
      <c r="E36" s="7"/>
      <c r="F36" s="7"/>
      <c r="G36" s="7"/>
      <c r="H36" s="7"/>
      <c r="I36" s="7"/>
      <c r="J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2:44" ht="9.9499999999999993" customHeight="1">
      <c r="B37" s="7"/>
      <c r="C37" s="7"/>
      <c r="D37" s="7"/>
      <c r="E37" s="7"/>
      <c r="F37" s="7"/>
      <c r="G37" s="7"/>
      <c r="H37" s="7"/>
      <c r="I37" s="7"/>
      <c r="J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2:44" ht="9.9499999999999993" customHeight="1">
      <c r="B38" s="7"/>
      <c r="C38" s="7"/>
      <c r="D38" s="7"/>
      <c r="E38" s="7"/>
      <c r="F38" s="7"/>
      <c r="G38" s="7"/>
      <c r="H38" s="7"/>
      <c r="I38" s="7"/>
      <c r="J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2:44" ht="21.95" customHeight="1">
      <c r="B39" s="7"/>
      <c r="C39" s="7"/>
      <c r="D39" s="7"/>
      <c r="E39" s="7"/>
      <c r="F39" s="7"/>
      <c r="G39" s="7"/>
      <c r="H39" s="7"/>
      <c r="I39" s="7"/>
      <c r="J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2:44" ht="9.9499999999999993" customHeight="1">
      <c r="B40" s="7"/>
      <c r="C40" s="7"/>
      <c r="D40" s="7"/>
      <c r="E40" s="7"/>
      <c r="F40" s="7"/>
      <c r="G40" s="7"/>
      <c r="H40" s="7"/>
      <c r="I40" s="7"/>
      <c r="J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2:44" ht="21.95" customHeight="1">
      <c r="B41" s="7"/>
      <c r="C41" s="7"/>
      <c r="D41" s="7"/>
      <c r="E41" s="7"/>
      <c r="F41" s="7"/>
      <c r="G41" s="7"/>
      <c r="H41" s="7"/>
      <c r="I41" s="7"/>
      <c r="J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2:44" ht="9.9499999999999993" customHeight="1">
      <c r="B42" s="7"/>
      <c r="C42" s="7"/>
      <c r="D42" s="7"/>
      <c r="E42" s="7"/>
      <c r="F42" s="7"/>
      <c r="G42" s="7"/>
      <c r="H42" s="7"/>
      <c r="I42" s="7"/>
      <c r="J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4" spans="2:44" ht="18" customHeight="1">
      <c r="B44" s="7"/>
      <c r="C44" s="7"/>
      <c r="D44" s="7"/>
      <c r="E44" s="7"/>
      <c r="F44" s="7"/>
      <c r="G44" s="7"/>
      <c r="H44" s="7"/>
      <c r="I44" s="7"/>
      <c r="J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2:44" ht="18" customHeight="1">
      <c r="B45" s="7"/>
      <c r="C45" s="7"/>
      <c r="D45" s="7"/>
      <c r="E45" s="7"/>
      <c r="F45" s="7"/>
      <c r="G45" s="7"/>
      <c r="H45" s="7"/>
      <c r="I45" s="7"/>
      <c r="J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2:44" ht="18" customHeight="1">
      <c r="B46" s="7"/>
      <c r="C46" s="7"/>
      <c r="D46" s="7"/>
      <c r="E46" s="7"/>
      <c r="F46" s="7"/>
      <c r="G46" s="7"/>
      <c r="H46" s="7"/>
      <c r="I46" s="7"/>
      <c r="J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2:44" ht="18" customHeight="1">
      <c r="B47" s="7"/>
      <c r="C47" s="7"/>
      <c r="D47" s="7"/>
      <c r="E47" s="7"/>
      <c r="F47" s="7"/>
      <c r="G47" s="7"/>
      <c r="H47" s="7"/>
      <c r="I47" s="7"/>
      <c r="J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2:44" ht="18" customHeight="1">
      <c r="B48" s="7"/>
      <c r="C48" s="7"/>
      <c r="D48" s="7"/>
      <c r="E48" s="7"/>
      <c r="F48" s="7"/>
      <c r="G48" s="7"/>
      <c r="H48" s="7"/>
      <c r="I48" s="7"/>
      <c r="J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2:44" ht="18" customHeight="1">
      <c r="B49" s="7"/>
      <c r="C49" s="7"/>
      <c r="D49" s="7"/>
      <c r="E49" s="7"/>
      <c r="F49" s="7"/>
      <c r="G49" s="7"/>
      <c r="H49" s="7"/>
      <c r="I49" s="7"/>
      <c r="J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2:44" ht="18" customHeight="1">
      <c r="B50" s="7"/>
      <c r="C50" s="7"/>
      <c r="D50" s="7"/>
      <c r="E50" s="7"/>
      <c r="F50" s="7"/>
      <c r="G50" s="7"/>
      <c r="H50" s="7"/>
      <c r="I50" s="7"/>
      <c r="J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2:44" ht="18" customHeight="1">
      <c r="B51" s="7"/>
      <c r="C51" s="7"/>
      <c r="D51" s="7"/>
      <c r="E51" s="7"/>
      <c r="F51" s="7"/>
      <c r="G51" s="7"/>
      <c r="H51" s="7"/>
      <c r="I51" s="7"/>
      <c r="J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2:44" ht="18" customHeight="1">
      <c r="B52" s="7"/>
      <c r="C52" s="7"/>
      <c r="D52" s="7"/>
      <c r="E52" s="7"/>
      <c r="F52" s="7"/>
      <c r="G52" s="7"/>
      <c r="H52" s="7"/>
      <c r="I52" s="7"/>
      <c r="J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</sheetData>
  <mergeCells count="24">
    <mergeCell ref="B4:B7"/>
    <mergeCell ref="B9:B12"/>
    <mergeCell ref="B14:B17"/>
    <mergeCell ref="B19:B22"/>
    <mergeCell ref="M4:M7"/>
    <mergeCell ref="M9:M12"/>
    <mergeCell ref="M14:M17"/>
    <mergeCell ref="M19:M22"/>
    <mergeCell ref="D4:F4"/>
    <mergeCell ref="H4:J4"/>
    <mergeCell ref="D9:F9"/>
    <mergeCell ref="H9:J9"/>
    <mergeCell ref="H14:J14"/>
    <mergeCell ref="H19:J19"/>
    <mergeCell ref="D14:F14"/>
    <mergeCell ref="D19:F19"/>
    <mergeCell ref="O4:Q4"/>
    <mergeCell ref="O9:Q9"/>
    <mergeCell ref="O14:Q14"/>
    <mergeCell ref="O19:Q19"/>
    <mergeCell ref="S19:U19"/>
    <mergeCell ref="S14:U14"/>
    <mergeCell ref="S9:U9"/>
    <mergeCell ref="S4:U4"/>
  </mergeCells>
  <printOptions horizontalCentered="1" verticalCentered="1"/>
  <pageMargins left="0.196850393700787" right="0.196850393700787" top="0.196850393700787" bottom="0.196850393700787" header="0.31496062992126" footer="0.31496062992126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view="pageLayout" topLeftCell="B19" zoomScaleNormal="100" workbookViewId="0">
      <selection activeCell="R11" sqref="R11"/>
    </sheetView>
  </sheetViews>
  <sheetFormatPr defaultRowHeight="15"/>
  <cols>
    <col min="1" max="1" width="1.7109375" customWidth="1"/>
    <col min="2" max="2" width="21" customWidth="1"/>
    <col min="4" max="4" width="1.7109375" customWidth="1"/>
    <col min="5" max="5" width="9.140625" style="7"/>
    <col min="6" max="6" width="1.7109375" style="7" customWidth="1"/>
    <col min="7" max="7" width="24.7109375" style="7" customWidth="1"/>
    <col min="8" max="8" width="1.7109375" style="7" customWidth="1"/>
    <col min="9" max="9" width="3.7109375" style="8" customWidth="1"/>
    <col min="10" max="10" width="1.7109375" style="8" customWidth="1"/>
    <col min="11" max="11" width="3.7109375" style="8" customWidth="1"/>
    <col min="12" max="12" width="1.7109375" style="7" customWidth="1"/>
    <col min="13" max="13" width="24.7109375" style="7" customWidth="1"/>
    <col min="14" max="14" width="1.7109375" style="7" customWidth="1"/>
    <col min="16" max="16" width="9.140625" customWidth="1"/>
    <col min="17" max="17" width="21" customWidth="1"/>
  </cols>
  <sheetData>
    <row r="1" spans="1:47" s="7" customFormat="1" ht="72" customHeight="1">
      <c r="A1" s="68" t="s">
        <v>110</v>
      </c>
      <c r="B1" s="1"/>
      <c r="C1" s="1"/>
      <c r="D1" s="15"/>
      <c r="E1" s="11"/>
      <c r="F1" s="12"/>
      <c r="G1" s="13"/>
      <c r="H1" s="13"/>
      <c r="I1" s="8"/>
      <c r="J1" s="8"/>
      <c r="K1" s="8"/>
      <c r="L1" s="8"/>
      <c r="M1" s="14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>
      <c r="B2" s="28"/>
      <c r="Q2" s="19" t="e">
        <f>#REF!</f>
        <v>#REF!</v>
      </c>
    </row>
    <row r="4" spans="1:47">
      <c r="E4" s="89" t="s">
        <v>32</v>
      </c>
      <c r="F4" s="52"/>
      <c r="G4" s="86" t="s">
        <v>56</v>
      </c>
      <c r="H4" s="86"/>
      <c r="I4" s="86"/>
      <c r="J4" s="51"/>
      <c r="K4" s="87" t="s">
        <v>57</v>
      </c>
      <c r="L4" s="87"/>
      <c r="M4" s="87"/>
      <c r="N4" s="52"/>
    </row>
    <row r="5" spans="1:47">
      <c r="E5" s="89"/>
      <c r="F5" s="52"/>
      <c r="G5" s="86"/>
      <c r="H5" s="86"/>
      <c r="I5" s="86"/>
      <c r="J5" s="51"/>
      <c r="K5" s="87"/>
      <c r="L5" s="87"/>
      <c r="M5" s="87"/>
      <c r="N5" s="52"/>
    </row>
    <row r="6" spans="1:47">
      <c r="E6" s="89"/>
      <c r="F6" s="52"/>
      <c r="G6" s="52"/>
      <c r="H6" s="52"/>
      <c r="I6" s="51"/>
      <c r="J6" s="51"/>
      <c r="K6" s="51"/>
      <c r="L6" s="52"/>
      <c r="M6" s="52"/>
      <c r="N6" s="52"/>
    </row>
    <row r="7" spans="1:47" ht="21.95" customHeight="1">
      <c r="E7" s="89"/>
      <c r="F7" s="52"/>
      <c r="G7" s="65" t="str">
        <f>IF(OR(ISBLANK('Last 16'!F6),ISBLANK('Last 16'!H6)),"",IF('Last 16'!F6&gt;'Last 16'!H6,'Last 16'!D6,'Last 16'!J6))</f>
        <v/>
      </c>
      <c r="H7" s="52"/>
      <c r="I7" s="66"/>
      <c r="J7" s="51"/>
      <c r="K7" s="66"/>
      <c r="L7" s="52"/>
      <c r="M7" s="67" t="str">
        <f>IF(OR(ISBLANK('Last 16'!F11),ISBLANK('Last 16'!H11)),"",IF('Last 16'!F11&gt;'Last 16'!H11,'Last 16'!D11,'Last 16'!J11))</f>
        <v/>
      </c>
      <c r="N7" s="52"/>
    </row>
    <row r="8" spans="1:47">
      <c r="E8" s="89"/>
      <c r="F8" s="52"/>
      <c r="G8" s="52"/>
      <c r="H8" s="52"/>
      <c r="I8" s="51"/>
      <c r="J8" s="51"/>
      <c r="K8" s="51"/>
      <c r="L8" s="52"/>
      <c r="M8" s="52"/>
      <c r="N8" s="52"/>
    </row>
    <row r="10" spans="1:47">
      <c r="E10" s="89" t="s">
        <v>58</v>
      </c>
      <c r="F10" s="52"/>
      <c r="G10" s="86" t="s">
        <v>59</v>
      </c>
      <c r="H10" s="86"/>
      <c r="I10" s="86"/>
      <c r="J10" s="51"/>
      <c r="K10" s="87" t="s">
        <v>60</v>
      </c>
      <c r="L10" s="87"/>
      <c r="M10" s="87"/>
      <c r="N10" s="52"/>
    </row>
    <row r="11" spans="1:47">
      <c r="E11" s="89"/>
      <c r="F11" s="52"/>
      <c r="G11" s="86"/>
      <c r="H11" s="86"/>
      <c r="I11" s="86"/>
      <c r="J11" s="51"/>
      <c r="K11" s="87"/>
      <c r="L11" s="87"/>
      <c r="M11" s="87"/>
      <c r="N11" s="52"/>
    </row>
    <row r="12" spans="1:47">
      <c r="E12" s="89"/>
      <c r="F12" s="52"/>
      <c r="G12" s="52"/>
      <c r="H12" s="52"/>
      <c r="I12" s="51"/>
      <c r="J12" s="51"/>
      <c r="K12" s="51"/>
      <c r="L12" s="52"/>
      <c r="M12" s="52"/>
      <c r="N12" s="52"/>
    </row>
    <row r="13" spans="1:47" ht="21.95" customHeight="1">
      <c r="E13" s="89"/>
      <c r="F13" s="52"/>
      <c r="G13" s="65" t="str">
        <f>IF(OR(ISBLANK('Last 16'!F16),ISBLANK('Last 16'!H16)),"",IF('Last 16'!F16&gt;'Last 16'!H16,'Last 16'!D16,'Last 16'!J16))</f>
        <v/>
      </c>
      <c r="H13" s="52"/>
      <c r="I13" s="66"/>
      <c r="J13" s="51"/>
      <c r="K13" s="66"/>
      <c r="L13" s="52"/>
      <c r="M13" s="67" t="str">
        <f>IF(OR(ISBLANK('Last 16'!F21),ISBLANK('Last 16'!H21)),"",IF('Last 16'!F21&gt;'Last 16'!H21,'Last 16'!D21,'Last 16'!J21))</f>
        <v/>
      </c>
      <c r="N13" s="52"/>
    </row>
    <row r="14" spans="1:47">
      <c r="E14" s="89"/>
      <c r="F14" s="52"/>
      <c r="G14" s="52"/>
      <c r="H14" s="52"/>
      <c r="I14" s="51"/>
      <c r="J14" s="51"/>
      <c r="K14" s="51"/>
      <c r="L14" s="52"/>
      <c r="M14" s="52"/>
      <c r="N14" s="52"/>
    </row>
    <row r="16" spans="1:47">
      <c r="E16" s="89" t="s">
        <v>61</v>
      </c>
      <c r="F16" s="52"/>
      <c r="G16" s="86" t="s">
        <v>63</v>
      </c>
      <c r="H16" s="86"/>
      <c r="I16" s="86"/>
      <c r="J16" s="51"/>
      <c r="K16" s="87" t="s">
        <v>62</v>
      </c>
      <c r="L16" s="87"/>
      <c r="M16" s="87"/>
      <c r="N16" s="52"/>
    </row>
    <row r="17" spans="5:14">
      <c r="E17" s="89"/>
      <c r="F17" s="52"/>
      <c r="G17" s="86"/>
      <c r="H17" s="86"/>
      <c r="I17" s="86"/>
      <c r="J17" s="51"/>
      <c r="K17" s="87"/>
      <c r="L17" s="87"/>
      <c r="M17" s="87"/>
      <c r="N17" s="52"/>
    </row>
    <row r="18" spans="5:14">
      <c r="E18" s="89"/>
      <c r="F18" s="52"/>
      <c r="G18" s="52"/>
      <c r="H18" s="52"/>
      <c r="I18" s="51"/>
      <c r="J18" s="51"/>
      <c r="K18" s="51"/>
      <c r="L18" s="52"/>
      <c r="M18" s="52"/>
      <c r="N18" s="52"/>
    </row>
    <row r="19" spans="5:14" ht="21.95" customHeight="1">
      <c r="E19" s="89"/>
      <c r="F19" s="52"/>
      <c r="G19" s="65" t="str">
        <f>IF(OR(ISBLANK('Last 16'!Q6),ISBLANK('Last 16'!S6)),"",IF('Last 16'!Q6&gt;'Last 16'!S6,'Last 16'!O6,'Last 16'!U6))</f>
        <v/>
      </c>
      <c r="H19" s="52"/>
      <c r="I19" s="66"/>
      <c r="J19" s="51"/>
      <c r="K19" s="66"/>
      <c r="L19" s="52"/>
      <c r="M19" s="67" t="str">
        <f>IF(OR(ISBLANK('Last 16'!Q11),ISBLANK('Last 16'!S11)),"",IF('Last 16'!Q11&gt;'Last 16'!S11,'Last 16'!O11,'Last 16'!U11))</f>
        <v/>
      </c>
      <c r="N19" s="52"/>
    </row>
    <row r="20" spans="5:14">
      <c r="E20" s="89"/>
      <c r="F20" s="52"/>
      <c r="G20" s="52"/>
      <c r="H20" s="52"/>
      <c r="I20" s="51"/>
      <c r="J20" s="51"/>
      <c r="K20" s="51"/>
      <c r="L20" s="52"/>
      <c r="M20" s="52"/>
      <c r="N20" s="52"/>
    </row>
    <row r="22" spans="5:14">
      <c r="E22" s="89" t="s">
        <v>35</v>
      </c>
      <c r="F22" s="52"/>
      <c r="G22" s="86" t="s">
        <v>64</v>
      </c>
      <c r="H22" s="86"/>
      <c r="I22" s="86"/>
      <c r="J22" s="51"/>
      <c r="K22" s="87" t="s">
        <v>65</v>
      </c>
      <c r="L22" s="87"/>
      <c r="M22" s="87"/>
      <c r="N22" s="52"/>
    </row>
    <row r="23" spans="5:14">
      <c r="E23" s="89"/>
      <c r="F23" s="52"/>
      <c r="G23" s="86"/>
      <c r="H23" s="86"/>
      <c r="I23" s="86"/>
      <c r="J23" s="51"/>
      <c r="K23" s="87"/>
      <c r="L23" s="87"/>
      <c r="M23" s="87"/>
      <c r="N23" s="52"/>
    </row>
    <row r="24" spans="5:14">
      <c r="E24" s="89"/>
      <c r="F24" s="52"/>
      <c r="G24" s="52"/>
      <c r="H24" s="52"/>
      <c r="I24" s="51"/>
      <c r="J24" s="51"/>
      <c r="K24" s="51"/>
      <c r="L24" s="52"/>
      <c r="M24" s="52"/>
      <c r="N24" s="52"/>
    </row>
    <row r="25" spans="5:14" ht="21.95" customHeight="1">
      <c r="E25" s="89"/>
      <c r="F25" s="52"/>
      <c r="G25" s="65" t="str">
        <f>IF(OR(ISBLANK('Last 16'!Q16),ISBLANK('Last 16'!S16)),"",IF('Last 16'!Q16&gt;'Last 16'!S16,'Last 16'!O16,'Last 16'!U16))</f>
        <v/>
      </c>
      <c r="H25" s="52"/>
      <c r="I25" s="66"/>
      <c r="J25" s="51"/>
      <c r="K25" s="66"/>
      <c r="L25" s="52"/>
      <c r="M25" s="67" t="str">
        <f>IF(OR(ISBLANK('Last 16'!Q21),ISBLANK('Last 16'!S21)),"",IF('Last 16'!Q21&gt;'Last 16'!S21,'Last 16'!O21,'Last 16'!U21))</f>
        <v/>
      </c>
      <c r="N25" s="52"/>
    </row>
    <row r="26" spans="5:14">
      <c r="E26" s="89"/>
      <c r="F26" s="52"/>
      <c r="G26" s="52"/>
      <c r="H26" s="52"/>
      <c r="I26" s="51"/>
      <c r="J26" s="51"/>
      <c r="K26" s="51"/>
      <c r="L26" s="52"/>
      <c r="M26" s="52"/>
      <c r="N26" s="52"/>
    </row>
    <row r="30" spans="5:14">
      <c r="I30" s="7"/>
      <c r="J30" s="7"/>
      <c r="K30" s="7"/>
    </row>
    <row r="31" spans="5:14">
      <c r="I31" s="7"/>
      <c r="J31" s="7"/>
      <c r="K31" s="7"/>
    </row>
    <row r="32" spans="5:14">
      <c r="I32" s="7"/>
      <c r="J32" s="7"/>
      <c r="K32" s="7"/>
    </row>
    <row r="33" spans="9:11">
      <c r="I33" s="7"/>
      <c r="J33" s="7"/>
      <c r="K33" s="7"/>
    </row>
    <row r="34" spans="9:11">
      <c r="I34" s="7"/>
      <c r="J34" s="7"/>
      <c r="K34" s="7"/>
    </row>
    <row r="35" spans="9:11">
      <c r="I35" s="7"/>
      <c r="J35" s="7"/>
      <c r="K35" s="7"/>
    </row>
    <row r="36" spans="9:11">
      <c r="I36" s="7"/>
      <c r="J36" s="7"/>
      <c r="K36" s="7"/>
    </row>
    <row r="37" spans="9:11">
      <c r="I37" s="7"/>
      <c r="J37" s="7"/>
      <c r="K37" s="7"/>
    </row>
    <row r="38" spans="9:11">
      <c r="I38" s="7"/>
      <c r="J38" s="7"/>
      <c r="K38" s="7"/>
    </row>
  </sheetData>
  <mergeCells count="12">
    <mergeCell ref="E4:E8"/>
    <mergeCell ref="G4:I5"/>
    <mergeCell ref="K4:M5"/>
    <mergeCell ref="E22:E26"/>
    <mergeCell ref="G22:I23"/>
    <mergeCell ref="K22:M23"/>
    <mergeCell ref="E10:E14"/>
    <mergeCell ref="G10:I11"/>
    <mergeCell ref="K10:M11"/>
    <mergeCell ref="E16:E20"/>
    <mergeCell ref="G16:I17"/>
    <mergeCell ref="K16:M17"/>
  </mergeCells>
  <printOptions horizontalCentered="1" verticalCentered="1"/>
  <pageMargins left="0.196850393700787" right="0.196850393700787" top="0.196850393700787" bottom="0.196850393700787" header="0.31496062992126" footer="0.31496062992126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showGridLines="0" view="pageLayout" zoomScaleNormal="100" workbookViewId="0">
      <selection activeCell="K16" sqref="K16"/>
    </sheetView>
  </sheetViews>
  <sheetFormatPr defaultRowHeight="15"/>
  <cols>
    <col min="1" max="1" width="1.7109375" customWidth="1"/>
    <col min="2" max="2" width="24.5703125" customWidth="1"/>
    <col min="3" max="3" width="9.140625" style="7"/>
    <col min="4" max="4" width="1.7109375" style="7" customWidth="1"/>
    <col min="5" max="5" width="24.7109375" style="7" customWidth="1"/>
    <col min="6" max="6" width="1.7109375" style="7" customWidth="1"/>
    <col min="7" max="7" width="3.7109375" style="7" customWidth="1"/>
    <col min="8" max="8" width="1.7109375" style="7" customWidth="1"/>
    <col min="9" max="9" width="3.7109375" style="7" customWidth="1"/>
    <col min="10" max="10" width="1.7109375" style="7" customWidth="1"/>
    <col min="11" max="11" width="24.7109375" style="7" customWidth="1"/>
    <col min="12" max="12" width="1.7109375" style="7" customWidth="1"/>
    <col min="13" max="13" width="24.5703125" customWidth="1"/>
  </cols>
  <sheetData>
    <row r="1" spans="1:48" s="7" customFormat="1" ht="72" customHeight="1">
      <c r="A1" s="74" t="s">
        <v>111</v>
      </c>
      <c r="B1" s="20"/>
      <c r="C1" s="1"/>
      <c r="D1" s="1"/>
      <c r="E1" s="15"/>
      <c r="F1" s="11"/>
      <c r="G1" s="12"/>
      <c r="H1" s="13"/>
      <c r="I1" s="13"/>
      <c r="J1" s="8"/>
      <c r="K1" s="8"/>
      <c r="L1" s="8"/>
      <c r="M1" s="8"/>
      <c r="N1" s="14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>
      <c r="B2" s="28"/>
      <c r="M2" s="19" t="e">
        <f>#REF!</f>
        <v>#REF!</v>
      </c>
    </row>
    <row r="4" spans="1:48">
      <c r="C4" s="92">
        <v>1</v>
      </c>
      <c r="D4" s="69"/>
      <c r="E4" s="93" t="s">
        <v>66</v>
      </c>
      <c r="F4" s="93"/>
      <c r="G4" s="93"/>
      <c r="H4" s="70"/>
      <c r="I4" s="94" t="s">
        <v>67</v>
      </c>
      <c r="J4" s="94"/>
      <c r="K4" s="94"/>
      <c r="L4" s="69"/>
    </row>
    <row r="5" spans="1:48">
      <c r="C5" s="92"/>
      <c r="D5" s="69"/>
      <c r="E5" s="93"/>
      <c r="F5" s="93"/>
      <c r="G5" s="93"/>
      <c r="H5" s="70"/>
      <c r="I5" s="94"/>
      <c r="J5" s="94"/>
      <c r="K5" s="94"/>
      <c r="L5" s="69"/>
    </row>
    <row r="6" spans="1:48">
      <c r="C6" s="92"/>
      <c r="D6" s="69"/>
      <c r="E6" s="69"/>
      <c r="F6" s="69"/>
      <c r="G6" s="70"/>
      <c r="H6" s="70"/>
      <c r="I6" s="70"/>
      <c r="J6" s="69"/>
      <c r="K6" s="69"/>
      <c r="L6" s="69"/>
    </row>
    <row r="7" spans="1:48" ht="21.95" customHeight="1">
      <c r="C7" s="92"/>
      <c r="D7" s="69"/>
      <c r="E7" s="71" t="str">
        <f>IF(OR(ISBLANK('Quarter-Finals'!I7),ISBLANK('Quarter-Finals'!K7)),"",IF('Quarter-Finals'!I7&gt;'Quarter-Finals'!K7,'Quarter-Finals'!G7,'Quarter-Finals'!M7))</f>
        <v/>
      </c>
      <c r="F7" s="69"/>
      <c r="G7" s="72"/>
      <c r="H7" s="70"/>
      <c r="I7" s="72"/>
      <c r="J7" s="69"/>
      <c r="K7" s="73" t="str">
        <f>IF(OR(ISBLANK('Quarter-Finals'!I13),ISBLANK('Quarter-Finals'!K13)),"",IF('Quarter-Finals'!I13&gt;'Quarter-Finals'!K13,'Quarter-Finals'!G13,'Quarter-Finals'!M13))</f>
        <v/>
      </c>
      <c r="L7" s="69"/>
    </row>
    <row r="8" spans="1:48">
      <c r="C8" s="92"/>
      <c r="D8" s="69"/>
      <c r="E8" s="69"/>
      <c r="F8" s="69"/>
      <c r="G8" s="70"/>
      <c r="H8" s="70"/>
      <c r="I8" s="70"/>
      <c r="J8" s="69"/>
      <c r="K8" s="69"/>
      <c r="L8" s="69"/>
    </row>
    <row r="10" spans="1:48">
      <c r="C10" s="92">
        <v>11</v>
      </c>
      <c r="D10" s="69"/>
      <c r="E10" s="93" t="s">
        <v>68</v>
      </c>
      <c r="F10" s="93"/>
      <c r="G10" s="93"/>
      <c r="H10" s="70"/>
      <c r="I10" s="94" t="s">
        <v>69</v>
      </c>
      <c r="J10" s="94"/>
      <c r="K10" s="94"/>
      <c r="L10" s="69"/>
    </row>
    <row r="11" spans="1:48">
      <c r="C11" s="92"/>
      <c r="D11" s="69"/>
      <c r="E11" s="93"/>
      <c r="F11" s="93"/>
      <c r="G11" s="93"/>
      <c r="H11" s="70"/>
      <c r="I11" s="94"/>
      <c r="J11" s="94"/>
      <c r="K11" s="94"/>
      <c r="L11" s="69"/>
    </row>
    <row r="12" spans="1:48">
      <c r="C12" s="92"/>
      <c r="D12" s="69"/>
      <c r="E12" s="69"/>
      <c r="F12" s="69"/>
      <c r="G12" s="70"/>
      <c r="H12" s="70"/>
      <c r="I12" s="70"/>
      <c r="J12" s="69"/>
      <c r="K12" s="69"/>
      <c r="L12" s="69"/>
    </row>
    <row r="13" spans="1:48" ht="21.95" customHeight="1">
      <c r="C13" s="92"/>
      <c r="D13" s="69"/>
      <c r="E13" s="71" t="str">
        <f>IF(OR(ISBLANK('Quarter-Finals'!I19),ISBLANK('Quarter-Finals'!K19)),"",IF('Quarter-Finals'!I19&gt;'Quarter-Finals'!K19,'Quarter-Finals'!G19,'Quarter-Finals'!M19))</f>
        <v/>
      </c>
      <c r="F13" s="69"/>
      <c r="G13" s="72"/>
      <c r="H13" s="70"/>
      <c r="I13" s="72"/>
      <c r="J13" s="69"/>
      <c r="K13" s="73" t="str">
        <f>IF(OR(ISBLANK('Quarter-Finals'!I25),ISBLANK('Quarter-Finals'!K25)),"",IF('Quarter-Finals'!I25&gt;'Quarter-Finals'!K25,'Quarter-Finals'!G25,'Quarter-Finals'!M25))</f>
        <v/>
      </c>
      <c r="L13" s="69"/>
    </row>
    <row r="14" spans="1:48">
      <c r="C14" s="92"/>
      <c r="D14" s="69"/>
      <c r="E14" s="69"/>
      <c r="F14" s="69"/>
      <c r="G14" s="70"/>
      <c r="H14" s="70"/>
      <c r="I14" s="70"/>
      <c r="J14" s="69"/>
      <c r="K14" s="69"/>
      <c r="L14" s="69"/>
    </row>
    <row r="26" spans="1:13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7"/>
    </row>
    <row r="27" spans="1:13">
      <c r="A27" s="9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7"/>
    </row>
  </sheetData>
  <sheetProtection password="F480" sheet="1" objects="1" scenarios="1"/>
  <mergeCells count="6">
    <mergeCell ref="C4:C8"/>
    <mergeCell ref="E4:G5"/>
    <mergeCell ref="I4:K5"/>
    <mergeCell ref="C10:C14"/>
    <mergeCell ref="E10:G11"/>
    <mergeCell ref="I10:K11"/>
  </mergeCells>
  <printOptions horizontalCentered="1"/>
  <pageMargins left="0.19685039370078741" right="0.19685039370078741" top="0.98425196850393704" bottom="0.19685039370078741" header="0.31496062992125984" footer="0.31496062992125984"/>
  <pageSetup paperSize="9" scale="110" orientation="landscape" r:id="rId1"/>
  <headerFooter scaleWithDoc="0" alignWithMargins="0">
    <oddFooter>&amp;LTemplates by Spreadsheet123.com&amp;R© 2014 Spreadsheet123 LTD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GridLines="0" tabSelected="1" view="pageLayout" zoomScaleNormal="100" workbookViewId="0">
      <selection activeCell="K23" sqref="K23"/>
    </sheetView>
  </sheetViews>
  <sheetFormatPr defaultRowHeight="15"/>
  <cols>
    <col min="1" max="1" width="1.7109375" customWidth="1"/>
    <col min="2" max="2" width="23" customWidth="1"/>
    <col min="3" max="3" width="9.140625" style="7"/>
    <col min="4" max="4" width="1.7109375" style="7" customWidth="1"/>
    <col min="5" max="5" width="24.7109375" style="7" customWidth="1"/>
    <col min="6" max="6" width="1.7109375" style="7" customWidth="1"/>
    <col min="7" max="7" width="3.7109375" style="7" customWidth="1"/>
    <col min="8" max="8" width="1.7109375" style="7" customWidth="1"/>
    <col min="9" max="9" width="3.7109375" style="7" customWidth="1"/>
    <col min="10" max="10" width="1.7109375" style="7" customWidth="1"/>
    <col min="11" max="11" width="24.7109375" style="7" customWidth="1"/>
    <col min="12" max="12" width="1.7109375" style="7" customWidth="1"/>
    <col min="13" max="13" width="29.42578125" customWidth="1"/>
  </cols>
  <sheetData>
    <row r="1" spans="1:49" s="7" customFormat="1" ht="72" customHeight="1">
      <c r="A1" s="74" t="s">
        <v>112</v>
      </c>
      <c r="B1" s="15"/>
      <c r="C1" s="15"/>
      <c r="D1" s="1"/>
      <c r="E1" s="1"/>
      <c r="F1" s="15"/>
      <c r="G1" s="11"/>
      <c r="H1" s="12"/>
      <c r="I1" s="13"/>
      <c r="J1" s="13"/>
      <c r="K1" s="8"/>
      <c r="L1" s="8"/>
      <c r="M1" s="8"/>
      <c r="N1" s="8"/>
      <c r="O1" s="14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  <c r="AH1" s="1"/>
      <c r="AI1" s="1"/>
      <c r="AJ1" s="1"/>
      <c r="AK1" s="1"/>
      <c r="AL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>
      <c r="B2" s="28"/>
      <c r="M2" s="19" t="e">
        <f>#REF!</f>
        <v>#REF!</v>
      </c>
    </row>
    <row r="5" spans="1:49">
      <c r="C5" s="95" t="s">
        <v>70</v>
      </c>
      <c r="D5" s="52"/>
      <c r="E5" s="86" t="s">
        <v>71</v>
      </c>
      <c r="F5" s="86"/>
      <c r="G5" s="86"/>
      <c r="H5" s="51"/>
      <c r="I5" s="87" t="s">
        <v>72</v>
      </c>
      <c r="J5" s="87"/>
      <c r="K5" s="87"/>
      <c r="L5" s="52"/>
    </row>
    <row r="6" spans="1:49">
      <c r="C6" s="96"/>
      <c r="D6" s="52"/>
      <c r="E6" s="86"/>
      <c r="F6" s="86"/>
      <c r="G6" s="86"/>
      <c r="H6" s="51"/>
      <c r="I6" s="87"/>
      <c r="J6" s="87"/>
      <c r="K6" s="87"/>
      <c r="L6" s="52"/>
    </row>
    <row r="7" spans="1:49">
      <c r="C7" s="96"/>
      <c r="D7" s="52"/>
      <c r="E7" s="52"/>
      <c r="F7" s="52"/>
      <c r="G7" s="51"/>
      <c r="H7" s="51"/>
      <c r="I7" s="51"/>
      <c r="J7" s="52"/>
      <c r="K7" s="52"/>
      <c r="L7" s="52"/>
    </row>
    <row r="8" spans="1:49" ht="21.95" customHeight="1">
      <c r="C8" s="96"/>
      <c r="D8" s="52"/>
      <c r="E8" s="54" t="str">
        <f>IF(OR(ISBLANK('Semi-Finals'!G7),ISBLANK('Semi-Finals'!I7)),"",IF('Semi-Finals'!G7&lt;'Semi-Finals'!I7,'Semi-Finals'!E7,'Semi-Finals'!K7))</f>
        <v/>
      </c>
      <c r="F8" s="52"/>
      <c r="G8" s="55"/>
      <c r="H8" s="51"/>
      <c r="I8" s="55"/>
      <c r="J8" s="52"/>
      <c r="K8" s="56" t="str">
        <f>IF(OR(ISBLANK('Semi-Finals'!G13),ISBLANK('Semi-Finals'!I13)),"",IF('Semi-Finals'!G13&lt;'Semi-Finals'!I13,'Semi-Finals'!E13,'Semi-Finals'!K13))</f>
        <v/>
      </c>
      <c r="L8" s="52"/>
    </row>
    <row r="9" spans="1:49">
      <c r="C9" s="96"/>
      <c r="D9" s="52"/>
      <c r="E9" s="52"/>
      <c r="F9" s="52"/>
      <c r="G9" s="51"/>
      <c r="H9" s="51"/>
      <c r="I9" s="51"/>
      <c r="J9" s="52"/>
      <c r="K9" s="52"/>
      <c r="L9" s="52"/>
    </row>
    <row r="12" spans="1:49">
      <c r="C12" s="95" t="s">
        <v>73</v>
      </c>
      <c r="D12" s="52"/>
      <c r="E12" s="86" t="s">
        <v>56</v>
      </c>
      <c r="F12" s="86"/>
      <c r="G12" s="86"/>
      <c r="H12" s="51"/>
      <c r="I12" s="87" t="s">
        <v>74</v>
      </c>
      <c r="J12" s="87"/>
      <c r="K12" s="87"/>
      <c r="L12" s="52"/>
    </row>
    <row r="13" spans="1:49">
      <c r="C13" s="96"/>
      <c r="D13" s="52"/>
      <c r="E13" s="86"/>
      <c r="F13" s="86"/>
      <c r="G13" s="86"/>
      <c r="H13" s="51"/>
      <c r="I13" s="87"/>
      <c r="J13" s="87"/>
      <c r="K13" s="87"/>
      <c r="L13" s="52"/>
    </row>
    <row r="14" spans="1:49">
      <c r="C14" s="96"/>
      <c r="D14" s="52"/>
      <c r="E14" s="52"/>
      <c r="F14" s="52"/>
      <c r="G14" s="51"/>
      <c r="H14" s="51"/>
      <c r="I14" s="51"/>
      <c r="J14" s="52"/>
      <c r="K14" s="52"/>
      <c r="L14" s="52"/>
    </row>
    <row r="15" spans="1:49" ht="21.95" customHeight="1">
      <c r="C15" s="96"/>
      <c r="D15" s="52"/>
      <c r="E15" s="75" t="str">
        <f>IF(OR(ISBLANK('Semi-Finals'!G7),ISBLANK('Semi-Finals'!I7)),"",IF('Semi-Finals'!G7&gt;'Semi-Finals'!I7,'Semi-Finals'!E7,'Semi-Finals'!K7))</f>
        <v/>
      </c>
      <c r="F15" s="52"/>
      <c r="G15" s="76"/>
      <c r="H15" s="51"/>
      <c r="I15" s="76"/>
      <c r="J15" s="52"/>
      <c r="K15" s="77" t="str">
        <f>IF(OR(ISBLANK('Semi-Finals'!G13),ISBLANK('Semi-Finals'!I13)),"",IF('Semi-Finals'!G13&gt;'Semi-Finals'!I13,'Semi-Finals'!E13,'Semi-Finals'!K13))</f>
        <v/>
      </c>
      <c r="L15" s="52"/>
    </row>
    <row r="16" spans="1:49">
      <c r="C16" s="96"/>
      <c r="D16" s="52"/>
      <c r="E16" s="52"/>
      <c r="F16" s="52"/>
      <c r="G16" s="51"/>
      <c r="H16" s="51"/>
      <c r="I16" s="51"/>
      <c r="J16" s="52"/>
      <c r="K16" s="52"/>
      <c r="L16" s="52"/>
    </row>
    <row r="26" spans="1:13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7"/>
    </row>
    <row r="27" spans="1:13">
      <c r="A27" s="9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7"/>
    </row>
  </sheetData>
  <sheetProtection password="F480" sheet="1" objects="1" scenarios="1"/>
  <mergeCells count="6">
    <mergeCell ref="C5:C9"/>
    <mergeCell ref="E5:G6"/>
    <mergeCell ref="I5:K6"/>
    <mergeCell ref="C12:C16"/>
    <mergeCell ref="E12:G13"/>
    <mergeCell ref="I12:K13"/>
  </mergeCells>
  <printOptions horizontalCentered="1"/>
  <pageMargins left="0.19685039370078741" right="0.19685039370078741" top="0.98425196850393704" bottom="0.19685039370078741" header="0.31496062992125984" footer="0.31496062992125984"/>
  <pageSetup paperSize="9" scale="110" orientation="landscape" r:id="rId1"/>
  <headerFooter>
    <oddFooter>&amp;LTemplates by Spreadsheet123.com  &amp;R© 2014 Spreadsheet123 LTD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workbookViewId="0">
      <selection activeCell="Z11" sqref="Z11"/>
    </sheetView>
  </sheetViews>
  <sheetFormatPr defaultRowHeight="15"/>
  <cols>
    <col min="1" max="1" width="1.7109375" customWidth="1"/>
    <col min="2" max="2" width="9.140625" style="23"/>
    <col min="3" max="13" width="6.5703125" style="23" customWidth="1"/>
    <col min="14" max="15" width="9.140625" style="23"/>
    <col min="16" max="16" width="10.85546875" style="23" customWidth="1"/>
    <col min="17" max="17" width="1.7109375" style="23" customWidth="1"/>
    <col min="18" max="18" width="16.42578125" style="23" customWidth="1"/>
    <col min="19" max="19" width="1.7109375" customWidth="1"/>
    <col min="22" max="22" width="10.85546875" customWidth="1"/>
    <col min="23" max="23" width="10.85546875" style="25" customWidth="1"/>
  </cols>
  <sheetData>
    <row r="1" spans="1:23" ht="51.75" customHeight="1">
      <c r="B1" s="27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"/>
      <c r="Q1" s="3"/>
      <c r="V1" s="7"/>
      <c r="W1" s="24"/>
    </row>
    <row r="2" spans="1:23">
      <c r="R2" s="26" t="e">
        <f>#REF!</f>
        <v>#REF!</v>
      </c>
    </row>
    <row r="3" spans="1:23">
      <c r="A3" s="78"/>
      <c r="B3" s="79" t="s">
        <v>99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80"/>
      <c r="S3" s="78"/>
    </row>
    <row r="4" spans="1:23">
      <c r="A4" s="78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78"/>
    </row>
    <row r="5" spans="1:23">
      <c r="A5" s="78"/>
      <c r="B5" s="80" t="s">
        <v>83</v>
      </c>
      <c r="C5" s="80" t="str">
        <f>'Groups A-D'!I5</f>
        <v>Play</v>
      </c>
      <c r="D5" s="80" t="str">
        <f>'Groups A-D'!J5</f>
        <v>Win</v>
      </c>
      <c r="E5" s="80" t="str">
        <f>'Groups A-D'!K5</f>
        <v>Draw</v>
      </c>
      <c r="F5" s="80" t="str">
        <f>'Groups A-D'!L5</f>
        <v>Loss</v>
      </c>
      <c r="G5" s="80" t="str">
        <f>'Groups A-D'!M5</f>
        <v>GF</v>
      </c>
      <c r="H5" s="80" t="str">
        <f>'Groups A-D'!N5</f>
        <v>GA</v>
      </c>
      <c r="I5" s="80" t="s">
        <v>85</v>
      </c>
      <c r="J5" s="80" t="s">
        <v>82</v>
      </c>
      <c r="K5" s="80" t="s">
        <v>82</v>
      </c>
      <c r="L5" s="80"/>
      <c r="M5" s="80" t="str">
        <f>'Groups A-D'!Q5</f>
        <v>PTS</v>
      </c>
      <c r="N5" s="80" t="s">
        <v>84</v>
      </c>
      <c r="O5" s="80" t="s">
        <v>81</v>
      </c>
      <c r="P5" s="80" t="s">
        <v>86</v>
      </c>
      <c r="Q5" s="80"/>
      <c r="R5" s="80" t="s">
        <v>76</v>
      </c>
      <c r="S5" s="78"/>
      <c r="V5" t="s">
        <v>87</v>
      </c>
      <c r="W5" s="25" t="s">
        <v>88</v>
      </c>
    </row>
    <row r="6" spans="1:23">
      <c r="A6" s="78"/>
      <c r="B6" s="80">
        <f>COUNTIF($P6:$P9,CONCATENATE("&gt;=",P6))</f>
        <v>1</v>
      </c>
      <c r="C6" s="80">
        <f>'Groups A-D'!I6</f>
        <v>0</v>
      </c>
      <c r="D6" s="80">
        <f>'Groups A-D'!J6</f>
        <v>0</v>
      </c>
      <c r="E6" s="80">
        <f>'Groups A-D'!K6</f>
        <v>0</v>
      </c>
      <c r="F6" s="80">
        <f>'Groups A-D'!L6</f>
        <v>0</v>
      </c>
      <c r="G6" s="80">
        <f>'Groups A-D'!M6</f>
        <v>0</v>
      </c>
      <c r="H6" s="80">
        <f>'Groups A-D'!N6</f>
        <v>0</v>
      </c>
      <c r="I6" s="80">
        <f>G6-H6</f>
        <v>0</v>
      </c>
      <c r="J6" s="80">
        <f>(G6-H6)+1</f>
        <v>1</v>
      </c>
      <c r="K6" s="80">
        <f>G6-H6</f>
        <v>0</v>
      </c>
      <c r="L6" s="80">
        <f>(K6-MIN($K6:$K9))/$K10</f>
        <v>0</v>
      </c>
      <c r="M6" s="80">
        <f>'Groups A-D'!Q6</f>
        <v>0</v>
      </c>
      <c r="N6" s="80">
        <f>D6/$D10*1000+E6/$E10*100+I6/$I10*10+G6/$G10</f>
        <v>0</v>
      </c>
      <c r="O6" s="81">
        <f>VLOOKUP('Groups A-D'!C6,GA_fifarank,2,FALSE)/2000000</f>
        <v>6.0499999999999996E-4</v>
      </c>
      <c r="P6" s="81">
        <f>1000*M6/$M10+100*L6+10*G6/$G10+1*N6/$N10+O6</f>
        <v>6.0499999999999996E-4</v>
      </c>
      <c r="Q6" s="80"/>
      <c r="R6" s="80" t="str">
        <f>IF(ISERROR(INDEX('Groups A-D'!$C6:$C9,MATCH(1,$B6:$B9,0),1)),"",IF(SUM(C6:C9)=12,INDEX('Groups A-D'!$C6:$C9,MATCH(1,$B6:$B9,0),1),""))</f>
        <v/>
      </c>
      <c r="S6" s="78"/>
      <c r="V6" t="e">
        <f>IF(OR(IF(('Groups A-D'!$C$6:$C$9)=INDEX('Groups A-D'!$C$6:$Q$9,MATCH(Calculations!$R$6,'Groups A-D'!$C$6:$C$9,0),1),TRUE,FALSE)=TRUE,IF(('Groups A-D'!$C$6:$C$9)=INDEX('Groups A-D'!$C$6:$Q$9,MATCH(Calculations!$R$7,'Groups A-D'!$C$6:$C$9,0),1),TRUE,FALSE)=TRUE),TRUE,FALSE)</f>
        <v>#N/A</v>
      </c>
      <c r="W6" s="25" t="e">
        <f>IF(OR(IF(('Groups E-H'!$C$6:$C$9)=INDEX('Groups E-H'!$C$6:$Q$9,MATCH(Calculations!$R$46,'Groups E-H'!$C$6:$C$9,0),1),TRUE,FALSE)=TRUE,IF(('Groups E-H'!$C$6:$C$9)=INDEX('Groups E-H'!$C$6:$Q$9,MATCH(Calculations!$R$47,'Groups E-H'!$C$6:$C$9,0),1),TRUE,FALSE)=TRUE),TRUE,FALSE)</f>
        <v>#N/A</v>
      </c>
    </row>
    <row r="7" spans="1:23">
      <c r="A7" s="78"/>
      <c r="B7" s="80">
        <f>COUNTIF($P6:$P9,CONCATENATE("&gt;=",P7))</f>
        <v>3</v>
      </c>
      <c r="C7" s="80">
        <f>'Groups A-D'!I7</f>
        <v>0</v>
      </c>
      <c r="D7" s="80">
        <f>'Groups A-D'!J7</f>
        <v>0</v>
      </c>
      <c r="E7" s="80">
        <f>'Groups A-D'!K7</f>
        <v>0</v>
      </c>
      <c r="F7" s="80">
        <f>'Groups A-D'!L7</f>
        <v>0</v>
      </c>
      <c r="G7" s="80">
        <f>'Groups A-D'!M7</f>
        <v>0</v>
      </c>
      <c r="H7" s="80">
        <f>'Groups A-D'!N7</f>
        <v>0</v>
      </c>
      <c r="I7" s="80">
        <f>G7-H7</f>
        <v>0</v>
      </c>
      <c r="J7" s="80">
        <f>(G7-H7)+1</f>
        <v>1</v>
      </c>
      <c r="K7" s="80">
        <f>G7-H7</f>
        <v>0</v>
      </c>
      <c r="L7" s="80">
        <f>(K7-MIN($K6:$K9))/$K10</f>
        <v>0</v>
      </c>
      <c r="M7" s="80">
        <f>'Groups A-D'!Q7</f>
        <v>0</v>
      </c>
      <c r="N7" s="80">
        <f>D7/$D10*1000+E7/$E10*100+I7/$I10*10+G7/$G10</f>
        <v>0</v>
      </c>
      <c r="O7" s="81">
        <f>VLOOKUP('Groups A-D'!C7,GA_fifarank,2,FALSE)/2000000</f>
        <v>4.3550000000000001E-4</v>
      </c>
      <c r="P7" s="81">
        <f>1000*M7/$M10+100*L7+10*G7/$G10+1*N7/$N10+O7</f>
        <v>4.3550000000000001E-4</v>
      </c>
      <c r="Q7" s="80"/>
      <c r="R7" s="80" t="str">
        <f>IF(ISERROR(INDEX('Groups A-D'!$C6:$C9,MATCH(2,$B6:$B9,0),1)),"",IF(SUM(C6:C9)=12,INDEX('Groups A-D'!$C6:$C9,MATCH(2,$B6:$B9,0),1),""))</f>
        <v/>
      </c>
      <c r="S7" s="78"/>
      <c r="V7" t="e">
        <f>IF(OR(IF(('Groups A-D'!$C$6:$C$9)=INDEX('Groups A-D'!$C$6:$Q$9,MATCH(Calculations!$R$6,'Groups A-D'!$C$6:$C$9,0),1),TRUE,FALSE)=TRUE,IF(('Groups A-D'!$C$6:$C$9)=INDEX('Groups A-D'!$C$6:$Q$9,MATCH(Calculations!$R$7,'Groups A-D'!$C$6:$C$9,0),1),TRUE,FALSE)=TRUE),TRUE,FALSE)</f>
        <v>#N/A</v>
      </c>
      <c r="W7" s="25" t="e">
        <f>IF(OR(IF(('Groups E-H'!$C$6:$C$9)=INDEX('Groups E-H'!$C$6:$Q$9,MATCH(Calculations!$R$46,'Groups E-H'!$C$6:$C$9,0),1),TRUE,FALSE)=TRUE,IF(('Groups E-H'!$C$6:$C$9)=INDEX('Groups E-H'!$C$6:$Q$9,MATCH(Calculations!$R$47,'Groups E-H'!$C$6:$C$9,0),1),TRUE,FALSE)=TRUE),TRUE,FALSE)</f>
        <v>#N/A</v>
      </c>
    </row>
    <row r="8" spans="1:23">
      <c r="A8" s="78"/>
      <c r="B8" s="80">
        <f>COUNTIF($P6:$P9,CONCATENATE("&gt;=",P8))</f>
        <v>2</v>
      </c>
      <c r="C8" s="80">
        <f>'Groups A-D'!I8</f>
        <v>0</v>
      </c>
      <c r="D8" s="80">
        <f>'Groups A-D'!J8</f>
        <v>0</v>
      </c>
      <c r="E8" s="80">
        <f>'Groups A-D'!K8</f>
        <v>0</v>
      </c>
      <c r="F8" s="80">
        <f>'Groups A-D'!L8</f>
        <v>0</v>
      </c>
      <c r="G8" s="80">
        <f>'Groups A-D'!M8</f>
        <v>0</v>
      </c>
      <c r="H8" s="80">
        <f>'Groups A-D'!N8</f>
        <v>0</v>
      </c>
      <c r="I8" s="80">
        <f>G8-H8</f>
        <v>0</v>
      </c>
      <c r="J8" s="80">
        <f>(G8-H8)+1</f>
        <v>1</v>
      </c>
      <c r="K8" s="80">
        <f>G8-H8</f>
        <v>0</v>
      </c>
      <c r="L8" s="80">
        <f>(K8-MIN($K6:$K9))/$K10</f>
        <v>0</v>
      </c>
      <c r="M8" s="80">
        <f>'Groups A-D'!Q8</f>
        <v>0</v>
      </c>
      <c r="N8" s="80">
        <f>D8/$D10*1000+E8/$E10*100+I8/$I10*10+G8/$G10</f>
        <v>0</v>
      </c>
      <c r="O8" s="81">
        <f>VLOOKUP('Groups A-D'!C8,GA_fifarank,2,FALSE)/2000000</f>
        <v>4.3849999999999998E-4</v>
      </c>
      <c r="P8" s="81">
        <f>1000*M8/$M10+100*L8+10*G8/$G10+1*N8/$N10+O8</f>
        <v>4.3849999999999998E-4</v>
      </c>
      <c r="Q8" s="80"/>
      <c r="R8" s="80"/>
      <c r="S8" s="78"/>
      <c r="V8" t="e">
        <f>IF(OR(IF(('Groups A-D'!$C$6:$C$9)=INDEX('Groups A-D'!$C$6:$Q$9,MATCH(Calculations!$R$6,'Groups A-D'!$C$6:$C$9,0),1),TRUE,FALSE)=TRUE,IF(('Groups A-D'!$C$6:$C$9)=INDEX('Groups A-D'!$C$6:$Q$9,MATCH(Calculations!$R$7,'Groups A-D'!$C$6:$C$9,0),1),TRUE,FALSE)=TRUE),TRUE,FALSE)</f>
        <v>#N/A</v>
      </c>
      <c r="W8" s="25" t="e">
        <f>IF(OR(IF(('Groups E-H'!$C$6:$C$9)=INDEX('Groups E-H'!$C$6:$Q$9,MATCH(Calculations!$R$46,'Groups E-H'!$C$6:$C$9,0),1),TRUE,FALSE)=TRUE,IF(('Groups E-H'!$C$6:$C$9)=INDEX('Groups E-H'!$C$6:$Q$9,MATCH(Calculations!$R$47,'Groups E-H'!$C$6:$C$9,0),1),TRUE,FALSE)=TRUE),TRUE,FALSE)</f>
        <v>#N/A</v>
      </c>
    </row>
    <row r="9" spans="1:23">
      <c r="A9" s="78"/>
      <c r="B9" s="80">
        <f>COUNTIF($P6:$P9,CONCATENATE("&gt;=",P9))</f>
        <v>4</v>
      </c>
      <c r="C9" s="80">
        <f>'Groups A-D'!I9</f>
        <v>0</v>
      </c>
      <c r="D9" s="80">
        <f>'Groups A-D'!J9</f>
        <v>0</v>
      </c>
      <c r="E9" s="80">
        <f>'Groups A-D'!K9</f>
        <v>0</v>
      </c>
      <c r="F9" s="80">
        <f>'Groups A-D'!L9</f>
        <v>0</v>
      </c>
      <c r="G9" s="80">
        <f>'Groups A-D'!M9</f>
        <v>0</v>
      </c>
      <c r="H9" s="80">
        <f>'Groups A-D'!N9</f>
        <v>0</v>
      </c>
      <c r="I9" s="80">
        <f>G9-H9</f>
        <v>0</v>
      </c>
      <c r="J9" s="80">
        <f>(G9-H9)+1</f>
        <v>1</v>
      </c>
      <c r="K9" s="80">
        <f>G9-H9</f>
        <v>0</v>
      </c>
      <c r="L9" s="80">
        <f>(K9-MIN($K6:$K9))/$K10</f>
        <v>0</v>
      </c>
      <c r="M9" s="80">
        <f>'Groups A-D'!Q9</f>
        <v>0</v>
      </c>
      <c r="N9" s="80">
        <f>D9/$D10*1000+E9/$E10*100+I9/$I10*10+G9/$G10</f>
        <v>0</v>
      </c>
      <c r="O9" s="81">
        <f>VLOOKUP('Groups A-D'!C9,GA_fifarank,2,FALSE)/2000000</f>
        <v>2.9149999999999998E-4</v>
      </c>
      <c r="P9" s="81">
        <f>1000*M9/$M10+100*L9+10*G9/$G10+1*N9/$N10+O9</f>
        <v>2.9149999999999998E-4</v>
      </c>
      <c r="Q9" s="80"/>
      <c r="R9" s="80"/>
      <c r="S9" s="78"/>
      <c r="V9" t="e">
        <f>IF(OR(IF(('Groups A-D'!$C$6:$C$9)=INDEX('Groups A-D'!$C$6:$Q$9,MATCH(Calculations!$R$6,'Groups A-D'!$C$6:$C$9,0),1),TRUE,FALSE)=TRUE,IF(('Groups A-D'!$C$6:$C$9)=INDEX('Groups A-D'!$C$6:$Q$9,MATCH(Calculations!$R$7,'Groups A-D'!$C$6:$C$9,0),1),TRUE,FALSE)=TRUE),TRUE,FALSE)</f>
        <v>#N/A</v>
      </c>
      <c r="W9" s="25" t="e">
        <f>IF(OR(IF(('Groups E-H'!$C$6:$C$9)=INDEX('Groups E-H'!$C$6:$Q$9,MATCH(Calculations!$R$46,'Groups E-H'!$C$6:$C$9,0),1),TRUE,FALSE)=TRUE,IF(('Groups E-H'!$C$6:$C$9)=INDEX('Groups E-H'!$C$6:$Q$9,MATCH(Calculations!$R$47,'Groups E-H'!$C$6:$C$9,0),1),TRUE,FALSE)=TRUE),TRUE,FALSE)</f>
        <v>#N/A</v>
      </c>
    </row>
    <row r="10" spans="1:23">
      <c r="A10" s="78"/>
      <c r="B10" s="80"/>
      <c r="C10" s="80"/>
      <c r="D10" s="80">
        <f t="shared" ref="D10:I10" si="0">MAX(D6:D9)-MIN(D6:D9)+1</f>
        <v>1</v>
      </c>
      <c r="E10" s="80">
        <f t="shared" si="0"/>
        <v>1</v>
      </c>
      <c r="F10" s="80">
        <f t="shared" si="0"/>
        <v>1</v>
      </c>
      <c r="G10" s="80">
        <f t="shared" si="0"/>
        <v>1</v>
      </c>
      <c r="H10" s="80">
        <f t="shared" si="0"/>
        <v>1</v>
      </c>
      <c r="I10" s="80">
        <f t="shared" si="0"/>
        <v>1</v>
      </c>
      <c r="J10" s="80">
        <f>MIN(J$6:J$9)-MIN(J6:J9)+1</f>
        <v>1</v>
      </c>
      <c r="K10" s="80">
        <f>MIN(K$6:K$9)-MIN($K$6:$K$9)+1</f>
        <v>1</v>
      </c>
      <c r="L10" s="80"/>
      <c r="M10" s="80">
        <f>MAX(M6:M9)-MIN(M6:M9)+1</f>
        <v>1</v>
      </c>
      <c r="N10" s="80">
        <f>MAX(N6:N9)-MIN(N6:N9)+1</f>
        <v>1</v>
      </c>
      <c r="O10" s="80"/>
      <c r="P10" s="80"/>
      <c r="Q10" s="80"/>
      <c r="R10" s="80"/>
      <c r="S10" s="78"/>
    </row>
    <row r="11" spans="1:23">
      <c r="A11" s="78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78"/>
    </row>
    <row r="12" spans="1:23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78"/>
    </row>
    <row r="13" spans="1:23">
      <c r="A13" s="78"/>
      <c r="B13" s="79" t="s">
        <v>100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0"/>
      <c r="S13" s="78"/>
    </row>
    <row r="14" spans="1:23">
      <c r="A14" s="7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8"/>
    </row>
    <row r="15" spans="1:23">
      <c r="A15" s="78"/>
      <c r="B15" s="80" t="s">
        <v>83</v>
      </c>
      <c r="C15" s="80" t="str">
        <f>'Groups A-D'!I15</f>
        <v>Play</v>
      </c>
      <c r="D15" s="80" t="str">
        <f>'Groups A-D'!J15</f>
        <v>Win</v>
      </c>
      <c r="E15" s="80" t="str">
        <f>'Groups A-D'!K15</f>
        <v>Draw</v>
      </c>
      <c r="F15" s="80" t="str">
        <f>'Groups A-D'!L15</f>
        <v>Loss</v>
      </c>
      <c r="G15" s="80" t="str">
        <f>'Groups A-D'!M15</f>
        <v>GF</v>
      </c>
      <c r="H15" s="80" t="str">
        <f>'Groups A-D'!N15</f>
        <v>GA</v>
      </c>
      <c r="I15" s="80" t="s">
        <v>85</v>
      </c>
      <c r="J15" s="80" t="s">
        <v>82</v>
      </c>
      <c r="K15" s="80" t="s">
        <v>82</v>
      </c>
      <c r="L15" s="80"/>
      <c r="M15" s="80" t="str">
        <f>'Groups A-D'!Q15</f>
        <v>PTS</v>
      </c>
      <c r="N15" s="80" t="s">
        <v>84</v>
      </c>
      <c r="O15" s="80" t="s">
        <v>81</v>
      </c>
      <c r="P15" s="80" t="s">
        <v>86</v>
      </c>
      <c r="Q15" s="80"/>
      <c r="R15" s="80" t="s">
        <v>76</v>
      </c>
      <c r="S15" s="78"/>
    </row>
    <row r="16" spans="1:23">
      <c r="A16" s="78"/>
      <c r="B16" s="80">
        <f>COUNTIF($P16:$P19,CONCATENATE("&gt;=",P16))</f>
        <v>1</v>
      </c>
      <c r="C16" s="80">
        <f>'Groups A-D'!I16</f>
        <v>0</v>
      </c>
      <c r="D16" s="80">
        <f>'Groups A-D'!J16</f>
        <v>0</v>
      </c>
      <c r="E16" s="80">
        <f>'Groups A-D'!K16</f>
        <v>0</v>
      </c>
      <c r="F16" s="80">
        <f>'Groups A-D'!L16</f>
        <v>0</v>
      </c>
      <c r="G16" s="80">
        <f>'Groups A-D'!M16</f>
        <v>0</v>
      </c>
      <c r="H16" s="80">
        <f>'Groups A-D'!N16</f>
        <v>0</v>
      </c>
      <c r="I16" s="80">
        <f>G16-H16</f>
        <v>0</v>
      </c>
      <c r="J16" s="80">
        <f>(G16-H16)+1</f>
        <v>1</v>
      </c>
      <c r="K16" s="80">
        <f>G16-H16</f>
        <v>0</v>
      </c>
      <c r="L16" s="80">
        <f>(K16-MIN($K16:$K19))/$K20</f>
        <v>0</v>
      </c>
      <c r="M16" s="80">
        <f>'Groups A-D'!Q16</f>
        <v>0</v>
      </c>
      <c r="N16" s="80">
        <f>D16/$D20*1000+E16/$E20*100+I16/$I20*10+G16/$G20</f>
        <v>0</v>
      </c>
      <c r="O16" s="81">
        <f>VLOOKUP('Groups A-D'!C16,GB_fifarank,2,FALSE)/2000000</f>
        <v>7.2999999999999996E-4</v>
      </c>
      <c r="P16" s="81">
        <f>1000*M16/$M20+100*L16+10*G16/$G20+1*N16/$N20+O16</f>
        <v>7.2999999999999996E-4</v>
      </c>
      <c r="Q16" s="80"/>
      <c r="R16" s="80" t="str">
        <f>IF(ISERROR(INDEX('Groups A-D'!$C16:$C19,MATCH(1,$B16:$B19,0),1)),"",IF(SUM(C16:C19)=12,INDEX('Groups A-D'!$C16:$C19,MATCH(1,$B16:$B19,0),1),""))</f>
        <v/>
      </c>
      <c r="S16" s="78"/>
      <c r="V16" t="e">
        <f>IF(OR(IF(('Groups A-D'!$C$16:$C$19)=INDEX('Groups A-D'!$C$16:$C$19,MATCH(Calculations!$R$16,'Groups A-D'!$C$16:$C$19,0),1),TRUE,FALSE)=TRUE,IF(('Groups A-D'!$C$16:$C$19)=INDEX('Groups A-D'!$C$16:$C$19,MATCH(Calculations!$R$17,'Groups A-D'!$C$16:$C$19,0),1),TRUE,FALSE)=TRUE),TRUE,FALSE)</f>
        <v>#N/A</v>
      </c>
      <c r="W16" s="25" t="e">
        <f>IF(OR(IF(('Groups E-H'!$C$16:$C$19)=INDEX('Groups E-H'!$C$16:$C$19,MATCH(Calculations!$R$56,'Groups E-H'!$C$16:$C$19,0),1),TRUE,FALSE)=TRUE,IF(('Groups E-H'!$C$16:$C$19)=INDEX('Groups E-H'!$C$16:$C$19,MATCH(Calculations!$R$57,'Groups E-H'!$C$16:$C$19,0),1),TRUE,FALSE)=TRUE),TRUE,FALSE)</f>
        <v>#N/A</v>
      </c>
    </row>
    <row r="17" spans="1:23">
      <c r="A17" s="78"/>
      <c r="B17" s="80">
        <f>COUNTIF($P16:$P19,CONCATENATE("&gt;=",P17))</f>
        <v>3</v>
      </c>
      <c r="C17" s="80">
        <f>'Groups A-D'!I17</f>
        <v>0</v>
      </c>
      <c r="D17" s="80">
        <f>'Groups A-D'!J17</f>
        <v>0</v>
      </c>
      <c r="E17" s="80">
        <f>'Groups A-D'!K17</f>
        <v>0</v>
      </c>
      <c r="F17" s="80">
        <f>'Groups A-D'!L17</f>
        <v>0</v>
      </c>
      <c r="G17" s="80">
        <f>'Groups A-D'!M17</f>
        <v>0</v>
      </c>
      <c r="H17" s="80">
        <f>'Groups A-D'!N17</f>
        <v>0</v>
      </c>
      <c r="I17" s="80">
        <f>G17-H17</f>
        <v>0</v>
      </c>
      <c r="J17" s="80">
        <f>(G17-H17)+1</f>
        <v>1</v>
      </c>
      <c r="K17" s="80">
        <f>G17-H17</f>
        <v>0</v>
      </c>
      <c r="L17" s="80">
        <f>(K17-MIN($K16:$K19))/$K20</f>
        <v>0</v>
      </c>
      <c r="M17" s="80">
        <f>'Groups A-D'!Q17</f>
        <v>0</v>
      </c>
      <c r="N17" s="80">
        <f>D17/$D20*1000+E17/$E20*100+I17/$I20*10+G17/$G20</f>
        <v>0</v>
      </c>
      <c r="O17" s="81">
        <f>VLOOKUP('Groups A-D'!C17,GB_fifarank,2,FALSE)/2000000</f>
        <v>4.8349999999999999E-4</v>
      </c>
      <c r="P17" s="81">
        <f>1000*M17/$M20+100*L17+10*G17/$G20+1*N17/$N20+O17</f>
        <v>4.8349999999999999E-4</v>
      </c>
      <c r="Q17" s="80"/>
      <c r="R17" s="80" t="str">
        <f>IF(ISERROR(INDEX('Groups A-D'!$C16:$C19,MATCH(2,$B16:$B19,0),1)),"",IF(SUM(C16:C19)=12,INDEX('Groups A-D'!$C16:$C19,MATCH(2,$B16:$B19,0),1),""))</f>
        <v/>
      </c>
      <c r="S17" s="78"/>
      <c r="V17" t="e">
        <f>IF(OR(IF(('Groups A-D'!$C$16:$C$19)=INDEX('Groups A-D'!$C$16:$C$19,MATCH(Calculations!$R$16,'Groups A-D'!$C$16:$C$19,0),1),TRUE,FALSE)=TRUE,IF(('Groups A-D'!$C$16:$C$19)=INDEX('Groups A-D'!$C$16:$C$19,MATCH(Calculations!$R$17,'Groups A-D'!$C$16:$C$19,0),1),TRUE,FALSE)=TRUE),TRUE,FALSE)</f>
        <v>#N/A</v>
      </c>
      <c r="W17" s="25" t="e">
        <f>IF(OR(IF(('Groups E-H'!$C$16:$C$19)=INDEX('Groups E-H'!$C$16:$C$19,MATCH(Calculations!$R$56,'Groups E-H'!$C$16:$C$19,0),1),TRUE,FALSE)=TRUE,IF(('Groups E-H'!$C$16:$C$19)=INDEX('Groups E-H'!$C$16:$C$19,MATCH(Calculations!$R$57,'Groups E-H'!$C$16:$C$19,0),1),TRUE,FALSE)=TRUE),TRUE,FALSE)</f>
        <v>#N/A</v>
      </c>
    </row>
    <row r="18" spans="1:23">
      <c r="A18" s="78"/>
      <c r="B18" s="80">
        <f>COUNTIF($P16:$P19,CONCATENATE("&gt;=",P18))</f>
        <v>2</v>
      </c>
      <c r="C18" s="80">
        <f>'Groups A-D'!I18</f>
        <v>0</v>
      </c>
      <c r="D18" s="80">
        <f>'Groups A-D'!J18</f>
        <v>0</v>
      </c>
      <c r="E18" s="80">
        <f>'Groups A-D'!K18</f>
        <v>0</v>
      </c>
      <c r="F18" s="80">
        <f>'Groups A-D'!L18</f>
        <v>0</v>
      </c>
      <c r="G18" s="80">
        <f>'Groups A-D'!M18</f>
        <v>0</v>
      </c>
      <c r="H18" s="80">
        <f>'Groups A-D'!N18</f>
        <v>0</v>
      </c>
      <c r="I18" s="80">
        <f>G18-H18</f>
        <v>0</v>
      </c>
      <c r="J18" s="80">
        <f>(G18-H18)+1</f>
        <v>1</v>
      </c>
      <c r="K18" s="80">
        <f>G18-H18</f>
        <v>0</v>
      </c>
      <c r="L18" s="80">
        <f>(K18-MIN($K16:$K19))/$K20</f>
        <v>0</v>
      </c>
      <c r="M18" s="80">
        <f>'Groups A-D'!Q18</f>
        <v>0</v>
      </c>
      <c r="N18" s="80">
        <f>D18/$D20*1000+E18/$E20*100+I18/$I20*10+G18/$G20</f>
        <v>0</v>
      </c>
      <c r="O18" s="81">
        <f>VLOOKUP('Groups A-D'!C18,GB_fifarank,2,FALSE)/2000000</f>
        <v>5.1849999999999997E-4</v>
      </c>
      <c r="P18" s="81">
        <f>1000*M18/$M20+100*L18+10*G18/$G20+1*N18/$N20+O18</f>
        <v>5.1849999999999997E-4</v>
      </c>
      <c r="Q18" s="80"/>
      <c r="R18" s="80"/>
      <c r="S18" s="78"/>
      <c r="V18" t="e">
        <f>IF(OR(IF(('Groups A-D'!$C$16:$C$19)=INDEX('Groups A-D'!$C$16:$C$19,MATCH(Calculations!$R$16,'Groups A-D'!$C$16:$C$19,0),1),TRUE,FALSE)=TRUE,IF(('Groups A-D'!$C$16:$C$19)=INDEX('Groups A-D'!$C$16:$C$19,MATCH(Calculations!$R$17,'Groups A-D'!$C$16:$C$19,0),1),TRUE,FALSE)=TRUE),TRUE,FALSE)</f>
        <v>#N/A</v>
      </c>
      <c r="W18" s="25" t="e">
        <f>IF(OR(IF(('Groups E-H'!$C$16:$C$19)=INDEX('Groups E-H'!$C$16:$C$19,MATCH(Calculations!$R$56,'Groups E-H'!$C$16:$C$19,0),1),TRUE,FALSE)=TRUE,IF(('Groups E-H'!$C$16:$C$19)=INDEX('Groups E-H'!$C$16:$C$19,MATCH(Calculations!$R$57,'Groups E-H'!$C$16:$C$19,0),1),TRUE,FALSE)=TRUE),TRUE,FALSE)</f>
        <v>#N/A</v>
      </c>
    </row>
    <row r="19" spans="1:23">
      <c r="A19" s="78"/>
      <c r="B19" s="80">
        <f>COUNTIF($P16:$P19,CONCATENATE("&gt;=",P19))</f>
        <v>4</v>
      </c>
      <c r="C19" s="80">
        <f>'Groups A-D'!I19</f>
        <v>0</v>
      </c>
      <c r="D19" s="80">
        <f>'Groups A-D'!J19</f>
        <v>0</v>
      </c>
      <c r="E19" s="80">
        <f>'Groups A-D'!K19</f>
        <v>0</v>
      </c>
      <c r="F19" s="80">
        <f>'Groups A-D'!L19</f>
        <v>0</v>
      </c>
      <c r="G19" s="80">
        <f>'Groups A-D'!M19</f>
        <v>0</v>
      </c>
      <c r="H19" s="80">
        <f>'Groups A-D'!N19</f>
        <v>0</v>
      </c>
      <c r="I19" s="80">
        <f>G19-H19</f>
        <v>0</v>
      </c>
      <c r="J19" s="80">
        <f>(G19-H19)+1</f>
        <v>1</v>
      </c>
      <c r="K19" s="80">
        <f>G19-H19</f>
        <v>0</v>
      </c>
      <c r="L19" s="80">
        <f>(K19-MIN($K16:$K19))/$K20</f>
        <v>0</v>
      </c>
      <c r="M19" s="80">
        <f>'Groups A-D'!Q19</f>
        <v>0</v>
      </c>
      <c r="N19" s="80">
        <f>D19/$D20*1000+E19/$E20*100+I19/$I20*10+G19/$G20</f>
        <v>0</v>
      </c>
      <c r="O19" s="81">
        <f>VLOOKUP('Groups A-D'!C19,GB_fifarank,2,FALSE)/2000000</f>
        <v>2.7250000000000001E-4</v>
      </c>
      <c r="P19" s="81">
        <f>1000*M19/$M20+100*L19+10*G19/$G20+1*N19/$N20+O19</f>
        <v>2.7250000000000001E-4</v>
      </c>
      <c r="Q19" s="80"/>
      <c r="R19" s="80"/>
      <c r="S19" s="78"/>
      <c r="V19" t="e">
        <f>IF(OR(IF(('Groups A-D'!$C$16:$C$19)=INDEX('Groups A-D'!$C$16:$C$19,MATCH(Calculations!$R$16,'Groups A-D'!$C$16:$C$19,0),1),TRUE,FALSE)=TRUE,IF(('Groups A-D'!$C$16:$C$19)=INDEX('Groups A-D'!$C$16:$C$19,MATCH(Calculations!$R$17,'Groups A-D'!$C$16:$C$19,0),1),TRUE,FALSE)=TRUE),TRUE,FALSE)</f>
        <v>#N/A</v>
      </c>
      <c r="W19" s="25" t="e">
        <f>IF(OR(IF(('Groups E-H'!$C$16:$C$19)=INDEX('Groups E-H'!$C$16:$C$19,MATCH(Calculations!$R$56,'Groups E-H'!$C$16:$C$19,0),1),TRUE,FALSE)=TRUE,IF(('Groups E-H'!$C$16:$C$19)=INDEX('Groups E-H'!$C$16:$C$19,MATCH(Calculations!$R$57,'Groups E-H'!$C$16:$C$19,0),1),TRUE,FALSE)=TRUE),TRUE,FALSE)</f>
        <v>#N/A</v>
      </c>
    </row>
    <row r="20" spans="1:23">
      <c r="A20" s="78"/>
      <c r="B20" s="80"/>
      <c r="C20" s="80"/>
      <c r="D20" s="80">
        <f t="shared" ref="D20:I20" si="1">MAX(D16:D19)-MIN(D16:D19)+1</f>
        <v>1</v>
      </c>
      <c r="E20" s="80">
        <f t="shared" si="1"/>
        <v>1</v>
      </c>
      <c r="F20" s="80">
        <f t="shared" si="1"/>
        <v>1</v>
      </c>
      <c r="G20" s="80">
        <f t="shared" si="1"/>
        <v>1</v>
      </c>
      <c r="H20" s="80">
        <f t="shared" si="1"/>
        <v>1</v>
      </c>
      <c r="I20" s="80">
        <f t="shared" si="1"/>
        <v>1</v>
      </c>
      <c r="J20" s="80">
        <f>MIN(J$6:J$9)-MIN(J16:J19)+1</f>
        <v>1</v>
      </c>
      <c r="K20" s="80">
        <f>MIN(K$6:K$9)-MIN($K$6:$K$9)+1</f>
        <v>1</v>
      </c>
      <c r="L20" s="80"/>
      <c r="M20" s="80">
        <f>MAX(M16:M19)-MIN(M16:M19)+1</f>
        <v>1</v>
      </c>
      <c r="N20" s="80">
        <f>MAX(N16:N19)-MIN(N16:N19)+1</f>
        <v>1</v>
      </c>
      <c r="O20" s="80"/>
      <c r="P20" s="80"/>
      <c r="Q20" s="80"/>
      <c r="R20" s="80"/>
      <c r="S20" s="78"/>
    </row>
    <row r="21" spans="1:23">
      <c r="A21" s="7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78"/>
    </row>
    <row r="22" spans="1:23">
      <c r="A22" s="78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78"/>
    </row>
    <row r="23" spans="1:23">
      <c r="A23" s="78"/>
      <c r="B23" s="79" t="s">
        <v>101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0"/>
      <c r="S23" s="78"/>
    </row>
    <row r="24" spans="1:23">
      <c r="A24" s="7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78"/>
    </row>
    <row r="25" spans="1:23">
      <c r="A25" s="78"/>
      <c r="B25" s="80" t="s">
        <v>83</v>
      </c>
      <c r="C25" s="80" t="str">
        <f>'Groups A-D'!I25</f>
        <v>Play</v>
      </c>
      <c r="D25" s="80" t="str">
        <f>'Groups A-D'!J25</f>
        <v>Win</v>
      </c>
      <c r="E25" s="80" t="str">
        <f>'Groups A-D'!K25</f>
        <v>Draw</v>
      </c>
      <c r="F25" s="80" t="str">
        <f>'Groups A-D'!L25</f>
        <v>Loss</v>
      </c>
      <c r="G25" s="80" t="str">
        <f>'Groups A-D'!M25</f>
        <v>GF</v>
      </c>
      <c r="H25" s="80" t="str">
        <f>'Groups A-D'!N25</f>
        <v>GA</v>
      </c>
      <c r="I25" s="80" t="s">
        <v>85</v>
      </c>
      <c r="J25" s="80" t="s">
        <v>82</v>
      </c>
      <c r="K25" s="80" t="s">
        <v>82</v>
      </c>
      <c r="L25" s="80"/>
      <c r="M25" s="80" t="str">
        <f>'Groups A-D'!Q25</f>
        <v>PTS</v>
      </c>
      <c r="N25" s="80" t="s">
        <v>84</v>
      </c>
      <c r="O25" s="80" t="s">
        <v>81</v>
      </c>
      <c r="P25" s="80" t="s">
        <v>86</v>
      </c>
      <c r="Q25" s="80"/>
      <c r="R25" s="80" t="s">
        <v>76</v>
      </c>
      <c r="S25" s="78"/>
    </row>
    <row r="26" spans="1:23">
      <c r="A26" s="78"/>
      <c r="B26" s="80">
        <f>COUNTIF($P26:$P29,CONCATENATE("&gt;=",P26))</f>
        <v>1</v>
      </c>
      <c r="C26" s="80">
        <f>'Groups A-D'!I26</f>
        <v>0</v>
      </c>
      <c r="D26" s="80">
        <f>'Groups A-D'!J26</f>
        <v>0</v>
      </c>
      <c r="E26" s="80">
        <f>'Groups A-D'!K26</f>
        <v>0</v>
      </c>
      <c r="F26" s="80">
        <f>'Groups A-D'!L26</f>
        <v>0</v>
      </c>
      <c r="G26" s="80">
        <f>'Groups A-D'!M26</f>
        <v>0</v>
      </c>
      <c r="H26" s="80">
        <f>'Groups A-D'!N26</f>
        <v>0</v>
      </c>
      <c r="I26" s="80">
        <f>G26-H26</f>
        <v>0</v>
      </c>
      <c r="J26" s="80">
        <f>(G26-H26)+1</f>
        <v>1</v>
      </c>
      <c r="K26" s="80">
        <f>G26-H26</f>
        <v>0</v>
      </c>
      <c r="L26" s="80">
        <f>(K26-MIN($K26:$K29))/$K30</f>
        <v>0</v>
      </c>
      <c r="M26" s="80">
        <f>'Groups A-D'!Q26</f>
        <v>0</v>
      </c>
      <c r="N26" s="80">
        <f>D26/$D30*1000+E26/$E30*100+I26/$I30*10+G26/$G30</f>
        <v>0</v>
      </c>
      <c r="O26" s="81">
        <f>VLOOKUP('Groups A-D'!C26,GC_fifarank,2,FALSE)/2000000</f>
        <v>5.9299999999999999E-4</v>
      </c>
      <c r="P26" s="81">
        <f>1000*M26/$M30+100*L26+10*G26/$G30+1*N26/$N30+O26</f>
        <v>5.9299999999999999E-4</v>
      </c>
      <c r="Q26" s="80"/>
      <c r="R26" s="80" t="str">
        <f>IF(ISERROR(INDEX('Groups A-D'!$C26:$C29,MATCH(1,$B26:$B29,0),1)),"",IF(SUM(C26:C29)=12,INDEX('Groups A-D'!$C26:$C29,MATCH(1,$B26:$B29,0),1),""))</f>
        <v/>
      </c>
      <c r="S26" s="78"/>
      <c r="V26" t="e">
        <f>IF(OR(IF(('Groups A-D'!$C$26:$C$29)=INDEX('Groups A-D'!$C$26:$C$29,MATCH(Calculations!$R$26,'Groups A-D'!$C$26:$C$29,0),1),TRUE,FALSE)=TRUE,IF(('Groups A-D'!$C$26:$C$29)=INDEX('Groups A-D'!$C$26:$C$29,MATCH(Calculations!$R$27,'Groups A-D'!$C$26:$C$29,0),1),TRUE,FALSE)=TRUE),TRUE,FALSE)</f>
        <v>#N/A</v>
      </c>
      <c r="W26" s="25" t="e">
        <f>IF(OR(IF(('Groups E-H'!$C$26:$C$29)=INDEX('Groups E-H'!$C$26:$C$29,MATCH(Calculations!$R$66,'Groups E-H'!$C$26:$C$29,0),1),TRUE,FALSE)=TRUE,IF(('Groups E-H'!$C$26:$C$29)=INDEX('Groups E-H'!$C$26:$C$29,MATCH(Calculations!$R$67,'Groups E-H'!$C$26:$C$29,0),1),TRUE,FALSE)=TRUE),TRUE,FALSE)</f>
        <v>#N/A</v>
      </c>
    </row>
    <row r="27" spans="1:23">
      <c r="A27" s="78"/>
      <c r="B27" s="80">
        <f>COUNTIF($P26:$P29,CONCATENATE("&gt;=",P27))</f>
        <v>2</v>
      </c>
      <c r="C27" s="80">
        <f>'Groups A-D'!I27</f>
        <v>0</v>
      </c>
      <c r="D27" s="80">
        <f>'Groups A-D'!J27</f>
        <v>0</v>
      </c>
      <c r="E27" s="80">
        <f>'Groups A-D'!K27</f>
        <v>0</v>
      </c>
      <c r="F27" s="80">
        <f>'Groups A-D'!L27</f>
        <v>0</v>
      </c>
      <c r="G27" s="80">
        <f>'Groups A-D'!M27</f>
        <v>0</v>
      </c>
      <c r="H27" s="80">
        <f>'Groups A-D'!N27</f>
        <v>0</v>
      </c>
      <c r="I27" s="80">
        <f>G27-H27</f>
        <v>0</v>
      </c>
      <c r="J27" s="80">
        <f>(G27-H27)+1</f>
        <v>1</v>
      </c>
      <c r="K27" s="80">
        <f>G27-H27</f>
        <v>0</v>
      </c>
      <c r="L27" s="80">
        <f>(K27-MIN($K26:$K29))/$K30</f>
        <v>0</v>
      </c>
      <c r="M27" s="80">
        <f>'Groups A-D'!Q27</f>
        <v>0</v>
      </c>
      <c r="N27" s="80">
        <f>D27/$D30*1000+E27/$E30*100+I27/$I30*10+G27/$G30</f>
        <v>0</v>
      </c>
      <c r="O27" s="81">
        <f>VLOOKUP('Groups A-D'!C27,GC_fifarank,2,FALSE)/2000000</f>
        <v>5.4100000000000003E-4</v>
      </c>
      <c r="P27" s="81">
        <f>1000*M27/$M30+100*L27+10*G27/$G30+1*N27/$N30+O27</f>
        <v>5.4100000000000003E-4</v>
      </c>
      <c r="Q27" s="80"/>
      <c r="R27" s="80" t="str">
        <f>IF(ISERROR(INDEX('Groups A-D'!$C26:$C29,MATCH(2,$B26:$B29,0),1)),"",IF(SUM(C26:C29)=12,INDEX('Groups A-D'!$C26:$C29,MATCH(2,$B26:$B29,0),1),""))</f>
        <v/>
      </c>
      <c r="S27" s="78"/>
      <c r="V27" t="e">
        <f>IF(OR(IF(('Groups A-D'!$C$26:$C$29)=INDEX('Groups A-D'!$C$26:$C$29,MATCH(Calculations!$R$26,'Groups A-D'!$C$26:$C$29,0),1),TRUE,FALSE)=TRUE,IF(('Groups A-D'!$C$26:$C$29)=INDEX('Groups A-D'!$C$26:$C$29,MATCH(Calculations!$R$27,'Groups A-D'!$C$26:$C$29,0),1),TRUE,FALSE)=TRUE),TRUE,FALSE)</f>
        <v>#N/A</v>
      </c>
      <c r="W27" s="25" t="e">
        <f>IF(OR(IF(('Groups E-H'!$C$26:$C$29)=INDEX('Groups E-H'!$C$26:$C$29,MATCH(Calculations!$R$66,'Groups E-H'!$C$26:$C$29,0),1),TRUE,FALSE)=TRUE,IF(('Groups E-H'!$C$26:$C$29)=INDEX('Groups E-H'!$C$26:$C$29,MATCH(Calculations!$R$67,'Groups E-H'!$C$26:$C$29,0),1),TRUE,FALSE)=TRUE),TRUE,FALSE)</f>
        <v>#N/A</v>
      </c>
    </row>
    <row r="28" spans="1:23">
      <c r="A28" s="78"/>
      <c r="B28" s="80">
        <f>COUNTIF($P26:$P29,CONCATENATE("&gt;=",P28))</f>
        <v>3</v>
      </c>
      <c r="C28" s="80">
        <f>'Groups A-D'!I28</f>
        <v>0</v>
      </c>
      <c r="D28" s="80">
        <f>'Groups A-D'!J28</f>
        <v>0</v>
      </c>
      <c r="E28" s="80">
        <f>'Groups A-D'!K28</f>
        <v>0</v>
      </c>
      <c r="F28" s="80">
        <f>'Groups A-D'!L28</f>
        <v>0</v>
      </c>
      <c r="G28" s="80">
        <f>'Groups A-D'!M28</f>
        <v>0</v>
      </c>
      <c r="H28" s="80">
        <f>'Groups A-D'!N28</f>
        <v>0</v>
      </c>
      <c r="I28" s="80">
        <f>G28-H28</f>
        <v>0</v>
      </c>
      <c r="J28" s="80">
        <f>(G28-H28)+1</f>
        <v>1</v>
      </c>
      <c r="K28" s="80">
        <f>G28-H28</f>
        <v>0</v>
      </c>
      <c r="L28" s="80">
        <f>(K28-MIN($K26:$K29))/$K30</f>
        <v>0</v>
      </c>
      <c r="M28" s="80">
        <f>'Groups A-D'!Q28</f>
        <v>0</v>
      </c>
      <c r="N28" s="80">
        <f>D28/$D30*1000+E28/$E30*100+I28/$I30*10+G28/$G30</f>
        <v>0</v>
      </c>
      <c r="O28" s="81">
        <f>VLOOKUP('Groups A-D'!C28,GC_fifarank,2,FALSE)/2000000</f>
        <v>4.15E-4</v>
      </c>
      <c r="P28" s="81">
        <f>1000*M28/$M30+100*L28+10*G28/$G30+1*N28/$N30+O28</f>
        <v>4.15E-4</v>
      </c>
      <c r="Q28" s="80"/>
      <c r="R28" s="80"/>
      <c r="S28" s="78"/>
      <c r="V28" t="e">
        <f>IF(OR(IF(('Groups A-D'!$C$26:$C$29)=INDEX('Groups A-D'!$C$26:$C$29,MATCH(Calculations!$R$26,'Groups A-D'!$C$26:$C$29,0),1),TRUE,FALSE)=TRUE,IF(('Groups A-D'!$C$26:$C$29)=INDEX('Groups A-D'!$C$26:$C$29,MATCH(Calculations!$R$27,'Groups A-D'!$C$26:$C$29,0),1),TRUE,FALSE)=TRUE),TRUE,FALSE)</f>
        <v>#N/A</v>
      </c>
      <c r="W28" s="25" t="e">
        <f>IF(OR(IF(('Groups E-H'!$C$26:$C$29)=INDEX('Groups E-H'!$C$26:$C$29,MATCH(Calculations!$R$66,'Groups E-H'!$C$26:$C$29,0),1),TRUE,FALSE)=TRUE,IF(('Groups E-H'!$C$26:$C$29)=INDEX('Groups E-H'!$C$26:$C$29,MATCH(Calculations!$R$67,'Groups E-H'!$C$26:$C$29,0),1),TRUE,FALSE)=TRUE),TRUE,FALSE)</f>
        <v>#N/A</v>
      </c>
    </row>
    <row r="29" spans="1:23">
      <c r="A29" s="78"/>
      <c r="B29" s="80">
        <f>COUNTIF($P26:$P29,CONCATENATE("&gt;=",P29))</f>
        <v>4</v>
      </c>
      <c r="C29" s="80">
        <f>'Groups A-D'!I29</f>
        <v>0</v>
      </c>
      <c r="D29" s="80">
        <f>'Groups A-D'!J29</f>
        <v>0</v>
      </c>
      <c r="E29" s="80">
        <f>'Groups A-D'!K29</f>
        <v>0</v>
      </c>
      <c r="F29" s="80">
        <f>'Groups A-D'!L29</f>
        <v>0</v>
      </c>
      <c r="G29" s="80">
        <f>'Groups A-D'!M29</f>
        <v>0</v>
      </c>
      <c r="H29" s="80">
        <f>'Groups A-D'!N29</f>
        <v>0</v>
      </c>
      <c r="I29" s="80">
        <f>G29-H29</f>
        <v>0</v>
      </c>
      <c r="J29" s="80">
        <f>(G29-H29)+1</f>
        <v>1</v>
      </c>
      <c r="K29" s="80">
        <f>G29-H29</f>
        <v>0</v>
      </c>
      <c r="L29" s="80">
        <f>(K29-MIN($K26:$K29))/$K30</f>
        <v>0</v>
      </c>
      <c r="M29" s="80">
        <f>'Groups A-D'!Q29</f>
        <v>0</v>
      </c>
      <c r="N29" s="80">
        <f>D29/$D30*1000+E29/$E30*100+I29/$I30*10+G29/$G30</f>
        <v>0</v>
      </c>
      <c r="O29" s="81">
        <f>VLOOKUP('Groups A-D'!C29,GC_fifarank,2,FALSE)/2000000</f>
        <v>3.0650000000000002E-4</v>
      </c>
      <c r="P29" s="81">
        <f>1000*M29/$M30+100*L29+10*G29/$G30+1*N29/$N30+O29</f>
        <v>3.0650000000000002E-4</v>
      </c>
      <c r="Q29" s="80"/>
      <c r="R29" s="80"/>
      <c r="S29" s="78"/>
      <c r="V29" t="e">
        <f>IF(OR(IF(('Groups A-D'!$C$26:$C$29)=INDEX('Groups A-D'!$C$26:$C$29,MATCH(Calculations!$R$26,'Groups A-D'!$C$26:$C$29,0),1),TRUE,FALSE)=TRUE,IF(('Groups A-D'!$C$26:$C$29)=INDEX('Groups A-D'!$C$26:$C$29,MATCH(Calculations!$R$27,'Groups A-D'!$C$26:$C$29,0),1),TRUE,FALSE)=TRUE),TRUE,FALSE)</f>
        <v>#N/A</v>
      </c>
      <c r="W29" s="25" t="e">
        <f>IF(OR(IF(('Groups E-H'!$C$26:$C$29)=INDEX('Groups E-H'!$C$26:$C$29,MATCH(Calculations!$R$66,'Groups E-H'!$C$26:$C$29,0),1),TRUE,FALSE)=TRUE,IF(('Groups E-H'!$C$26:$C$29)=INDEX('Groups E-H'!$C$26:$C$29,MATCH(Calculations!$R$67,'Groups E-H'!$C$26:$C$29,0),1),TRUE,FALSE)=TRUE),TRUE,FALSE)</f>
        <v>#N/A</v>
      </c>
    </row>
    <row r="30" spans="1:23">
      <c r="A30" s="78"/>
      <c r="B30" s="80"/>
      <c r="C30" s="80"/>
      <c r="D30" s="80">
        <f t="shared" ref="D30:I30" si="2">MAX(D26:D29)-MIN(D26:D29)+1</f>
        <v>1</v>
      </c>
      <c r="E30" s="80">
        <f t="shared" si="2"/>
        <v>1</v>
      </c>
      <c r="F30" s="80">
        <f t="shared" si="2"/>
        <v>1</v>
      </c>
      <c r="G30" s="80">
        <f t="shared" si="2"/>
        <v>1</v>
      </c>
      <c r="H30" s="80">
        <f t="shared" si="2"/>
        <v>1</v>
      </c>
      <c r="I30" s="80">
        <f t="shared" si="2"/>
        <v>1</v>
      </c>
      <c r="J30" s="80">
        <f>MIN(J$6:J$9)-MIN(J26:J29)+1</f>
        <v>1</v>
      </c>
      <c r="K30" s="80">
        <f>MIN(K$6:K$9)-MIN($K$6:$K$9)+1</f>
        <v>1</v>
      </c>
      <c r="L30" s="80"/>
      <c r="M30" s="80">
        <f>MAX(M26:M29)-MIN(M26:M29)+1</f>
        <v>1</v>
      </c>
      <c r="N30" s="80">
        <f>MAX(N26:N29)-MIN(N26:N29)+1</f>
        <v>1</v>
      </c>
      <c r="O30" s="80"/>
      <c r="P30" s="80"/>
      <c r="Q30" s="80"/>
      <c r="R30" s="80"/>
      <c r="S30" s="78"/>
    </row>
    <row r="31" spans="1:23">
      <c r="A31" s="78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78"/>
    </row>
    <row r="32" spans="1:23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78"/>
    </row>
    <row r="33" spans="1:23">
      <c r="A33" s="78"/>
      <c r="B33" s="79" t="s">
        <v>102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0"/>
      <c r="S33" s="78"/>
    </row>
    <row r="34" spans="1:23">
      <c r="A34" s="7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78"/>
    </row>
    <row r="35" spans="1:23">
      <c r="A35" s="78"/>
      <c r="B35" s="80" t="s">
        <v>83</v>
      </c>
      <c r="C35" s="80" t="str">
        <f>'Groups A-D'!I35</f>
        <v>Play</v>
      </c>
      <c r="D35" s="80" t="str">
        <f>'Groups A-D'!J35</f>
        <v>Win</v>
      </c>
      <c r="E35" s="80" t="str">
        <f>'Groups A-D'!K35</f>
        <v>Draw</v>
      </c>
      <c r="F35" s="80" t="str">
        <f>'Groups A-D'!L35</f>
        <v>Loss</v>
      </c>
      <c r="G35" s="80" t="str">
        <f>'Groups A-D'!M35</f>
        <v>GF</v>
      </c>
      <c r="H35" s="80" t="str">
        <f>'Groups A-D'!N35</f>
        <v>GA</v>
      </c>
      <c r="I35" s="80" t="s">
        <v>85</v>
      </c>
      <c r="J35" s="80" t="s">
        <v>82</v>
      </c>
      <c r="K35" s="80" t="s">
        <v>82</v>
      </c>
      <c r="L35" s="80"/>
      <c r="M35" s="80" t="str">
        <f>'Groups A-D'!Q35</f>
        <v>PTS</v>
      </c>
      <c r="N35" s="80" t="s">
        <v>84</v>
      </c>
      <c r="O35" s="80" t="s">
        <v>81</v>
      </c>
      <c r="P35" s="80" t="s">
        <v>86</v>
      </c>
      <c r="Q35" s="80"/>
      <c r="R35" s="80" t="s">
        <v>76</v>
      </c>
      <c r="S35" s="78"/>
    </row>
    <row r="36" spans="1:23">
      <c r="A36" s="78"/>
      <c r="B36" s="80">
        <f>COUNTIF($P36:$P39,CONCATENATE("&gt;=",P36))</f>
        <v>1</v>
      </c>
      <c r="C36" s="80">
        <f>'Groups A-D'!I36</f>
        <v>0</v>
      </c>
      <c r="D36" s="80">
        <f>'Groups A-D'!J36</f>
        <v>0</v>
      </c>
      <c r="E36" s="80">
        <f>'Groups A-D'!K36</f>
        <v>0</v>
      </c>
      <c r="F36" s="80">
        <f>'Groups A-D'!L36</f>
        <v>0</v>
      </c>
      <c r="G36" s="80">
        <f>'Groups A-D'!M36</f>
        <v>0</v>
      </c>
      <c r="H36" s="80">
        <f>'Groups A-D'!N36</f>
        <v>0</v>
      </c>
      <c r="I36" s="80">
        <f>G36-H36</f>
        <v>0</v>
      </c>
      <c r="J36" s="80">
        <f>(G36-H36)+1</f>
        <v>1</v>
      </c>
      <c r="K36" s="80">
        <f>G36-H36</f>
        <v>0</v>
      </c>
      <c r="L36" s="80">
        <f>(K36-MIN($K36:$K39))/$K40</f>
        <v>0</v>
      </c>
      <c r="M36" s="80">
        <f>'Groups A-D'!Q36</f>
        <v>0</v>
      </c>
      <c r="N36" s="80">
        <f>D36/$D40*1000+E36/$E40*100+I36/$I40*10+G36/$G40</f>
        <v>0</v>
      </c>
      <c r="O36" s="81">
        <f>VLOOKUP('Groups A-D'!C36,GD_fifarank,2,FALSE)/2000000</f>
        <v>5.9049999999999999E-4</v>
      </c>
      <c r="P36" s="81">
        <f>1000*M36/$M40+100*L36+10*G36/$G40+1*N36/$N40+O36</f>
        <v>5.9049999999999999E-4</v>
      </c>
      <c r="Q36" s="80"/>
      <c r="R36" s="80" t="str">
        <f>IF(ISERROR(INDEX('Groups A-D'!$C36:$C39,MATCH(1,$B36:$B39,0),1)),"",IF(SUM(C36:C39)=12,INDEX('Groups A-D'!$C36:$C39,MATCH(1,$B36:$B39,0),1),""))</f>
        <v/>
      </c>
      <c r="S36" s="78"/>
      <c r="V36" t="e">
        <f>IF(OR(IF(('Groups A-D'!$C$36:$C$39)=INDEX('Groups A-D'!$C$36:$C$39,MATCH(Calculations!$R$36,'Groups A-D'!$C$36:$C$39,0),1),TRUE,FALSE)=TRUE,IF(('Groups A-D'!$C$36:$C$39)=INDEX('Groups A-D'!$C$36:$C$39,MATCH(Calculations!$R$37,'Groups A-D'!$C$36:$C$39,0),1),TRUE,FALSE)=TRUE),TRUE,FALSE)</f>
        <v>#N/A</v>
      </c>
      <c r="W36" s="25" t="e">
        <f>IF(OR(IF(('Groups E-H'!$C$36:$C$39)=INDEX('Groups E-H'!$C$36:$C$39,MATCH(Calculations!$R$76,'Groups E-H'!$C$36:$C$39,0),1),TRUE,FALSE)=TRUE,IF(('Groups E-H'!$C$36:$C$39)=INDEX('Groups E-H'!$C$36:$C$39,MATCH(Calculations!$R$77,'Groups E-H'!$C$36:$C$39,0),1),TRUE,FALSE)=TRUE),TRUE,FALSE)</f>
        <v>#N/A</v>
      </c>
    </row>
    <row r="37" spans="1:23">
      <c r="A37" s="78"/>
      <c r="B37" s="80">
        <f>COUNTIF($P36:$P39,CONCATENATE("&gt;=",P37))</f>
        <v>4</v>
      </c>
      <c r="C37" s="80">
        <f>'Groups A-D'!I37</f>
        <v>0</v>
      </c>
      <c r="D37" s="80">
        <f>'Groups A-D'!J37</f>
        <v>0</v>
      </c>
      <c r="E37" s="80">
        <f>'Groups A-D'!K37</f>
        <v>0</v>
      </c>
      <c r="F37" s="80">
        <f>'Groups A-D'!L37</f>
        <v>0</v>
      </c>
      <c r="G37" s="80">
        <f>'Groups A-D'!M37</f>
        <v>0</v>
      </c>
      <c r="H37" s="80">
        <f>'Groups A-D'!N37</f>
        <v>0</v>
      </c>
      <c r="I37" s="80">
        <f>G37-H37</f>
        <v>0</v>
      </c>
      <c r="J37" s="80">
        <f>(G37-H37)+1</f>
        <v>1</v>
      </c>
      <c r="K37" s="80">
        <f>G37-H37</f>
        <v>0</v>
      </c>
      <c r="L37" s="80">
        <f>(K37-MIN($K36:$K39))/$K40</f>
        <v>0</v>
      </c>
      <c r="M37" s="80">
        <f>'Groups A-D'!Q37</f>
        <v>0</v>
      </c>
      <c r="N37" s="80">
        <f>D37/$D40*1000+E37/$E40*100+I37/$I40*10+G37/$G40</f>
        <v>0</v>
      </c>
      <c r="O37" s="81">
        <f>VLOOKUP('Groups A-D'!C37,GD_fifarank,2,FALSE)/2000000</f>
        <v>3.7399999999999998E-4</v>
      </c>
      <c r="P37" s="81">
        <f>1000*M37/$M40+100*L37+10*G37/$G40+1*N37/$N40+O37</f>
        <v>3.7399999999999998E-4</v>
      </c>
      <c r="Q37" s="80"/>
      <c r="R37" s="80" t="str">
        <f>IF(ISERROR(INDEX('Groups A-D'!$C36:$C39,MATCH(2,$B36:$B39,0),1)),"",IF(SUM(C36:C39)=12,INDEX('Groups A-D'!$C36:$C39,MATCH(2,$B36:$B39,0),1),""))</f>
        <v/>
      </c>
      <c r="S37" s="78"/>
      <c r="V37" t="e">
        <f>IF(OR(IF(('Groups A-D'!$C$36:$C$39)=INDEX('Groups A-D'!$C$36:$C$39,MATCH(Calculations!$R$36,'Groups A-D'!$C$36:$C$39,0),1),TRUE,FALSE)=TRUE,IF(('Groups A-D'!$C$36:$C$39)=INDEX('Groups A-D'!$C$36:$C$39,MATCH(Calculations!$R$37,'Groups A-D'!$C$36:$C$39,0),1),TRUE,FALSE)=TRUE),TRUE,FALSE)</f>
        <v>#N/A</v>
      </c>
      <c r="W37" s="25" t="e">
        <f>IF(OR(IF(('Groups E-H'!$C$36:$C$39)=INDEX('Groups E-H'!$C$36:$C$39,MATCH(Calculations!$R$76,'Groups E-H'!$C$36:$C$39,0),1),TRUE,FALSE)=TRUE,IF(('Groups E-H'!$C$36:$C$39)=INDEX('Groups E-H'!$C$36:$C$39,MATCH(Calculations!$R$77,'Groups E-H'!$C$36:$C$39,0),1),TRUE,FALSE)=TRUE),TRUE,FALSE)</f>
        <v>#N/A</v>
      </c>
    </row>
    <row r="38" spans="1:23">
      <c r="A38" s="78"/>
      <c r="B38" s="80">
        <f>COUNTIF($P36:$P39,CONCATENATE("&gt;=",P38))</f>
        <v>3</v>
      </c>
      <c r="C38" s="80">
        <f>'Groups A-D'!I38</f>
        <v>0</v>
      </c>
      <c r="D38" s="80">
        <f>'Groups A-D'!J38</f>
        <v>0</v>
      </c>
      <c r="E38" s="80">
        <f>'Groups A-D'!K38</f>
        <v>0</v>
      </c>
      <c r="F38" s="80">
        <f>'Groups A-D'!L38</f>
        <v>0</v>
      </c>
      <c r="G38" s="80">
        <f>'Groups A-D'!M38</f>
        <v>0</v>
      </c>
      <c r="H38" s="80">
        <f>'Groups A-D'!N38</f>
        <v>0</v>
      </c>
      <c r="I38" s="80">
        <f>G38-H38</f>
        <v>0</v>
      </c>
      <c r="J38" s="80">
        <f>(G38-H38)+1</f>
        <v>1</v>
      </c>
      <c r="K38" s="80">
        <f>G38-H38</f>
        <v>0</v>
      </c>
      <c r="L38" s="80">
        <f>(K38-MIN($K36:$K39))/$K40</f>
        <v>0</v>
      </c>
      <c r="M38" s="80">
        <f>'Groups A-D'!Q38</f>
        <v>0</v>
      </c>
      <c r="N38" s="80">
        <f>D38/$D40*1000+E38/$E40*100+I38/$I40*10+G38/$G40</f>
        <v>0</v>
      </c>
      <c r="O38" s="81">
        <f>VLOOKUP('Groups A-D'!C38,GD_fifarank,2,FALSE)/2000000</f>
        <v>5.2150000000000005E-4</v>
      </c>
      <c r="P38" s="81">
        <f>1000*M38/$M40+100*L38+10*G38/$G40+1*N38/$N40+O38</f>
        <v>5.2150000000000005E-4</v>
      </c>
      <c r="Q38" s="80"/>
      <c r="R38" s="80"/>
      <c r="S38" s="78"/>
      <c r="V38" t="e">
        <f>IF(OR(IF(('Groups A-D'!$C$36:$C$39)=INDEX('Groups A-D'!$C$36:$C$39,MATCH(Calculations!$R$36,'Groups A-D'!$C$36:$C$39,0),1),TRUE,FALSE)=TRUE,IF(('Groups A-D'!$C$36:$C$39)=INDEX('Groups A-D'!$C$36:$C$39,MATCH(Calculations!$R$37,'Groups A-D'!$C$36:$C$39,0),1),TRUE,FALSE)=TRUE),TRUE,FALSE)</f>
        <v>#N/A</v>
      </c>
      <c r="W38" s="25" t="e">
        <f>IF(OR(IF(('Groups E-H'!$C$36:$C$39)=INDEX('Groups E-H'!$C$36:$C$39,MATCH(Calculations!$R$76,'Groups E-H'!$C$36:$C$39,0),1),TRUE,FALSE)=TRUE,IF(('Groups E-H'!$C$36:$C$39)=INDEX('Groups E-H'!$C$36:$C$39,MATCH(Calculations!$R$77,'Groups E-H'!$C$36:$C$39,0),1),TRUE,FALSE)=TRUE),TRUE,FALSE)</f>
        <v>#N/A</v>
      </c>
    </row>
    <row r="39" spans="1:23">
      <c r="A39" s="78"/>
      <c r="B39" s="80">
        <f>COUNTIF($P36:$P39,CONCATENATE("&gt;=",P39))</f>
        <v>2</v>
      </c>
      <c r="C39" s="80">
        <f>'Groups A-D'!I39</f>
        <v>0</v>
      </c>
      <c r="D39" s="80">
        <f>'Groups A-D'!J39</f>
        <v>0</v>
      </c>
      <c r="E39" s="80">
        <f>'Groups A-D'!K39</f>
        <v>0</v>
      </c>
      <c r="F39" s="80">
        <f>'Groups A-D'!L39</f>
        <v>0</v>
      </c>
      <c r="G39" s="80">
        <f>'Groups A-D'!M39</f>
        <v>0</v>
      </c>
      <c r="H39" s="80">
        <f>'Groups A-D'!N39</f>
        <v>0</v>
      </c>
      <c r="I39" s="80">
        <f>G39-H39</f>
        <v>0</v>
      </c>
      <c r="J39" s="80">
        <f>(G39-H39)+1</f>
        <v>1</v>
      </c>
      <c r="K39" s="80">
        <f>G39-H39</f>
        <v>0</v>
      </c>
      <c r="L39" s="80">
        <f>(K39-MIN($K36:$K39))/$K40</f>
        <v>0</v>
      </c>
      <c r="M39" s="80">
        <f>'Groups A-D'!Q39</f>
        <v>0</v>
      </c>
      <c r="N39" s="80">
        <f>D39/$D40*1000+E39/$E40*100+I39/$I40*10+G39/$G40</f>
        <v>0</v>
      </c>
      <c r="O39" s="81">
        <f>VLOOKUP('Groups A-D'!C39,GD_fifarank,2,FALSE)/2000000</f>
        <v>5.5750000000000005E-4</v>
      </c>
      <c r="P39" s="81">
        <f>1000*M39/$M40+100*L39+10*G39/$G40+1*N39/$N40+O39</f>
        <v>5.5750000000000005E-4</v>
      </c>
      <c r="Q39" s="80"/>
      <c r="R39" s="80"/>
      <c r="S39" s="78"/>
      <c r="V39" t="e">
        <f>IF(OR(IF(('Groups A-D'!$C$36:$C$39)=INDEX('Groups A-D'!$C$36:$C$39,MATCH(Calculations!$R$36,'Groups A-D'!$C$36:$C$39,0),1),TRUE,FALSE)=TRUE,IF(('Groups A-D'!$C$36:$C$39)=INDEX('Groups A-D'!$C$36:$C$39,MATCH(Calculations!$R$37,'Groups A-D'!$C$36:$C$39,0),1),TRUE,FALSE)=TRUE),TRUE,FALSE)</f>
        <v>#N/A</v>
      </c>
      <c r="W39" s="25" t="e">
        <f>IF(OR(IF(('Groups E-H'!$C$36:$C$39)=INDEX('Groups E-H'!$C$36:$C$39,MATCH(Calculations!$R$76,'Groups E-H'!$C$36:$C$39,0),1),TRUE,FALSE)=TRUE,IF(('Groups E-H'!$C$36:$C$39)=INDEX('Groups E-H'!$C$36:$C$39,MATCH(Calculations!$R$77,'Groups E-H'!$C$36:$C$39,0),1),TRUE,FALSE)=TRUE),TRUE,FALSE)</f>
        <v>#N/A</v>
      </c>
    </row>
    <row r="40" spans="1:23">
      <c r="A40" s="78"/>
      <c r="B40" s="80"/>
      <c r="C40" s="80"/>
      <c r="D40" s="80">
        <f t="shared" ref="D40:I40" si="3">MAX(D36:D39)-MIN(D36:D39)+1</f>
        <v>1</v>
      </c>
      <c r="E40" s="80">
        <f t="shared" si="3"/>
        <v>1</v>
      </c>
      <c r="F40" s="80">
        <f t="shared" si="3"/>
        <v>1</v>
      </c>
      <c r="G40" s="80">
        <f t="shared" si="3"/>
        <v>1</v>
      </c>
      <c r="H40" s="80">
        <f t="shared" si="3"/>
        <v>1</v>
      </c>
      <c r="I40" s="80">
        <f t="shared" si="3"/>
        <v>1</v>
      </c>
      <c r="J40" s="80">
        <f>MIN(J$6:J$9)-MIN(J36:J39)+1</f>
        <v>1</v>
      </c>
      <c r="K40" s="80">
        <f>MIN(K$6:K$9)-MIN($K$6:$K$9)+1</f>
        <v>1</v>
      </c>
      <c r="L40" s="80"/>
      <c r="M40" s="80">
        <f>MAX(M36:M39)-MIN(M36:M39)+1</f>
        <v>1</v>
      </c>
      <c r="N40" s="80">
        <f>MAX(N36:N39)-MIN(N36:N39)+1</f>
        <v>1</v>
      </c>
      <c r="O40" s="80"/>
      <c r="P40" s="80"/>
      <c r="Q40" s="80"/>
      <c r="R40" s="80"/>
      <c r="S40" s="78"/>
    </row>
    <row r="41" spans="1:23">
      <c r="A41" s="7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78"/>
    </row>
    <row r="42" spans="1:23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78"/>
    </row>
    <row r="43" spans="1:23">
      <c r="A43" s="78"/>
      <c r="B43" s="79" t="s">
        <v>104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80"/>
      <c r="S43" s="78"/>
    </row>
    <row r="44" spans="1:23">
      <c r="A44" s="7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78"/>
    </row>
    <row r="45" spans="1:23">
      <c r="A45" s="78"/>
      <c r="B45" s="80" t="s">
        <v>83</v>
      </c>
      <c r="C45" s="80" t="str">
        <f>'Groups E-H'!I5</f>
        <v>Play</v>
      </c>
      <c r="D45" s="80" t="str">
        <f>'Groups E-H'!J5</f>
        <v>Win</v>
      </c>
      <c r="E45" s="80" t="str">
        <f>'Groups E-H'!K5</f>
        <v>Draw</v>
      </c>
      <c r="F45" s="80" t="str">
        <f>'Groups E-H'!L5</f>
        <v>Loss</v>
      </c>
      <c r="G45" s="80" t="str">
        <f>'Groups E-H'!M5</f>
        <v>GF</v>
      </c>
      <c r="H45" s="80" t="str">
        <f>'Groups E-H'!N5</f>
        <v>GA</v>
      </c>
      <c r="I45" s="80" t="s">
        <v>85</v>
      </c>
      <c r="J45" s="80" t="s">
        <v>82</v>
      </c>
      <c r="K45" s="80" t="s">
        <v>82</v>
      </c>
      <c r="L45" s="80"/>
      <c r="M45" s="80" t="str">
        <f>'Groups E-H'!Q5</f>
        <v>PTS</v>
      </c>
      <c r="N45" s="80" t="s">
        <v>84</v>
      </c>
      <c r="O45" s="80" t="s">
        <v>81</v>
      </c>
      <c r="P45" s="80" t="s">
        <v>86</v>
      </c>
      <c r="Q45" s="80"/>
      <c r="R45" s="80" t="s">
        <v>76</v>
      </c>
      <c r="S45" s="78"/>
    </row>
    <row r="46" spans="1:23">
      <c r="A46" s="78"/>
      <c r="B46" s="80">
        <f>COUNTIF($P46:$P49,CONCATENATE("&gt;=",P46))</f>
        <v>1</v>
      </c>
      <c r="C46" s="80">
        <f>'Groups E-H'!I6</f>
        <v>0</v>
      </c>
      <c r="D46" s="80">
        <f>'Groups E-H'!J6</f>
        <v>0</v>
      </c>
      <c r="E46" s="80">
        <f>'Groups E-H'!K6</f>
        <v>0</v>
      </c>
      <c r="F46" s="80">
        <f>'Groups E-H'!L6</f>
        <v>0</v>
      </c>
      <c r="G46" s="80">
        <f>'Groups E-H'!M6</f>
        <v>0</v>
      </c>
      <c r="H46" s="80">
        <f>'Groups E-H'!N6</f>
        <v>0</v>
      </c>
      <c r="I46" s="80">
        <f>G46-H46</f>
        <v>0</v>
      </c>
      <c r="J46" s="80">
        <f>(G46-H46)+1</f>
        <v>1</v>
      </c>
      <c r="K46" s="80">
        <f>G46-H46</f>
        <v>0</v>
      </c>
      <c r="L46" s="80">
        <f>(K46-MIN($K46:$K49))/$K50</f>
        <v>0</v>
      </c>
      <c r="M46" s="80">
        <f>'Groups E-H'!Q6</f>
        <v>0</v>
      </c>
      <c r="N46" s="80">
        <f>D46/$D50*1000+E46/$E50*100+I46/$I50*10+G46/$G50</f>
        <v>0</v>
      </c>
      <c r="O46" s="81">
        <f>VLOOKUP('Groups E-H'!C6,GE_fifarank,2,FALSE)/2000000</f>
        <v>5.8049999999999996E-4</v>
      </c>
      <c r="P46" s="81">
        <f>1000*M46/$M50+100*L46+10*G46/$G50+1*N46/$N50+O46</f>
        <v>5.8049999999999996E-4</v>
      </c>
      <c r="Q46" s="80"/>
      <c r="R46" s="80" t="str">
        <f>IF(ISERROR(INDEX('Groups E-H'!$C6:$C9,MATCH(1,$B46:$B49,0),1)),"",IF(SUM(C46:C49)=12,INDEX('Groups E-H'!$C6:$C9,MATCH(1,$B46:$B49,0),1),""))</f>
        <v/>
      </c>
      <c r="S46" s="78"/>
    </row>
    <row r="47" spans="1:23">
      <c r="A47" s="78"/>
      <c r="B47" s="80">
        <f>COUNTIF($P46:$P49,CONCATENATE("&gt;=",P47))</f>
        <v>3</v>
      </c>
      <c r="C47" s="80">
        <f>'Groups E-H'!I7</f>
        <v>0</v>
      </c>
      <c r="D47" s="80">
        <f>'Groups E-H'!J7</f>
        <v>0</v>
      </c>
      <c r="E47" s="80">
        <f>'Groups E-H'!K7</f>
        <v>0</v>
      </c>
      <c r="F47" s="80">
        <f>'Groups E-H'!L7</f>
        <v>0</v>
      </c>
      <c r="G47" s="80">
        <f>'Groups E-H'!M7</f>
        <v>0</v>
      </c>
      <c r="H47" s="80">
        <f>'Groups E-H'!N7</f>
        <v>0</v>
      </c>
      <c r="I47" s="80">
        <f>G47-H47</f>
        <v>0</v>
      </c>
      <c r="J47" s="80">
        <f>(G47-H47)+1</f>
        <v>1</v>
      </c>
      <c r="K47" s="80">
        <f>G47-H47</f>
        <v>0</v>
      </c>
      <c r="L47" s="80">
        <f>(K47-MIN($K46:$K49))/$K50</f>
        <v>0</v>
      </c>
      <c r="M47" s="80">
        <f>'Groups E-H'!Q7</f>
        <v>0</v>
      </c>
      <c r="N47" s="80">
        <f>D47/$D50*1000+E47/$E50*100+I47/$I50*10+G47/$G50</f>
        <v>0</v>
      </c>
      <c r="O47" s="81">
        <f>VLOOKUP('Groups E-H'!C7,GE_fifarank,2,FALSE)/2000000</f>
        <v>3.97E-4</v>
      </c>
      <c r="P47" s="81">
        <f>1000*M47/$M50+100*L47+10*G47/$G50+1*N47/$N50+O47</f>
        <v>3.97E-4</v>
      </c>
      <c r="Q47" s="80"/>
      <c r="R47" s="80" t="str">
        <f>IF(ISERROR(INDEX('Groups E-H'!$C6:$C9,MATCH(2,$B46:$B49,0),1)),"",IF(SUM(C46:C49)=12,INDEX('Groups E-H'!$C6:$C9,MATCH(2,$B46:$B49,0),1),""))</f>
        <v/>
      </c>
      <c r="S47" s="78"/>
    </row>
    <row r="48" spans="1:23">
      <c r="A48" s="78"/>
      <c r="B48" s="80">
        <f>COUNTIF($P46:$P49,CONCATENATE("&gt;=",P48))</f>
        <v>2</v>
      </c>
      <c r="C48" s="80">
        <f>'Groups E-H'!I8</f>
        <v>0</v>
      </c>
      <c r="D48" s="80">
        <f>'Groups E-H'!J8</f>
        <v>0</v>
      </c>
      <c r="E48" s="80">
        <f>'Groups E-H'!K8</f>
        <v>0</v>
      </c>
      <c r="F48" s="80">
        <f>'Groups E-H'!L8</f>
        <v>0</v>
      </c>
      <c r="G48" s="80">
        <f>'Groups E-H'!M8</f>
        <v>0</v>
      </c>
      <c r="H48" s="80">
        <f>'Groups E-H'!N8</f>
        <v>0</v>
      </c>
      <c r="I48" s="80">
        <f>G48-H48</f>
        <v>0</v>
      </c>
      <c r="J48" s="80">
        <f>(G48-H48)+1</f>
        <v>1</v>
      </c>
      <c r="K48" s="80">
        <f>G48-H48</f>
        <v>0</v>
      </c>
      <c r="L48" s="80">
        <f>(K48-MIN($K46:$K49))/$K50</f>
        <v>0</v>
      </c>
      <c r="M48" s="80">
        <f>'Groups E-H'!Q8</f>
        <v>0</v>
      </c>
      <c r="N48" s="80">
        <f>D48/$D50*1000+E48/$E50*100+I48/$I50*10+G48/$G50</f>
        <v>0</v>
      </c>
      <c r="O48" s="81">
        <f>VLOOKUP('Groups E-H'!C8,GE_fifarank,2,FALSE)/2000000</f>
        <v>4.6749999999999998E-4</v>
      </c>
      <c r="P48" s="81">
        <f>1000*M48/$M50+100*L48+10*G48/$G50+1*N48/$N50+O48</f>
        <v>4.6749999999999998E-4</v>
      </c>
      <c r="Q48" s="80"/>
      <c r="R48" s="80"/>
      <c r="S48" s="78"/>
    </row>
    <row r="49" spans="1:19">
      <c r="A49" s="78"/>
      <c r="B49" s="80">
        <f>COUNTIF($P46:$P49,CONCATENATE("&gt;=",P49))</f>
        <v>4</v>
      </c>
      <c r="C49" s="80">
        <f>'Groups E-H'!I9</f>
        <v>0</v>
      </c>
      <c r="D49" s="80">
        <f>'Groups E-H'!J9</f>
        <v>0</v>
      </c>
      <c r="E49" s="80">
        <f>'Groups E-H'!K9</f>
        <v>0</v>
      </c>
      <c r="F49" s="80">
        <f>'Groups E-H'!L9</f>
        <v>0</v>
      </c>
      <c r="G49" s="80">
        <f>'Groups E-H'!M9</f>
        <v>0</v>
      </c>
      <c r="H49" s="80">
        <f>'Groups E-H'!N9</f>
        <v>0</v>
      </c>
      <c r="I49" s="80">
        <f>G49-H49</f>
        <v>0</v>
      </c>
      <c r="J49" s="80">
        <f>(G49-H49)+1</f>
        <v>1</v>
      </c>
      <c r="K49" s="80">
        <f>G49-H49</f>
        <v>0</v>
      </c>
      <c r="L49" s="80">
        <f>(K49-MIN($K46:$K49))/$K50</f>
        <v>0</v>
      </c>
      <c r="M49" s="80">
        <f>'Groups E-H'!Q9</f>
        <v>0</v>
      </c>
      <c r="N49" s="80">
        <f>D49/$D50*1000+E49/$E50*100+I49/$I50*10+G49/$G50</f>
        <v>0</v>
      </c>
      <c r="O49" s="81">
        <f>VLOOKUP('Groups E-H'!C9,GE_fifarank,2,FALSE)/2000000</f>
        <v>3.7950000000000001E-4</v>
      </c>
      <c r="P49" s="81">
        <f>1000*M49/$M50+100*L49+10*G49/$G50+1*N49/$N50+O49</f>
        <v>3.7950000000000001E-4</v>
      </c>
      <c r="Q49" s="80"/>
      <c r="R49" s="80"/>
      <c r="S49" s="78"/>
    </row>
    <row r="50" spans="1:19">
      <c r="A50" s="78"/>
      <c r="B50" s="80"/>
      <c r="C50" s="80"/>
      <c r="D50" s="80">
        <f t="shared" ref="D50:I50" si="4">MAX(D46:D49)-MIN(D46:D49)+1</f>
        <v>1</v>
      </c>
      <c r="E50" s="80">
        <f t="shared" si="4"/>
        <v>1</v>
      </c>
      <c r="F50" s="80">
        <f t="shared" si="4"/>
        <v>1</v>
      </c>
      <c r="G50" s="80">
        <f t="shared" si="4"/>
        <v>1</v>
      </c>
      <c r="H50" s="80">
        <f t="shared" si="4"/>
        <v>1</v>
      </c>
      <c r="I50" s="80">
        <f t="shared" si="4"/>
        <v>1</v>
      </c>
      <c r="J50" s="80">
        <f>MIN(J$46:J$49)-MIN(J46:J49)+1</f>
        <v>1</v>
      </c>
      <c r="K50" s="80">
        <f>MIN(K$46:K$49)-MIN($K$46:$K$49)+1</f>
        <v>1</v>
      </c>
      <c r="L50" s="80"/>
      <c r="M50" s="80">
        <f>MAX(M46:M49)-MIN(M46:M49)+1</f>
        <v>1</v>
      </c>
      <c r="N50" s="80">
        <f>MAX(N46:N49)-MIN(N46:N49)+1</f>
        <v>1</v>
      </c>
      <c r="O50" s="80"/>
      <c r="P50" s="80"/>
      <c r="Q50" s="80"/>
      <c r="R50" s="80"/>
      <c r="S50" s="78"/>
    </row>
    <row r="51" spans="1:19">
      <c r="A51" s="78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78"/>
    </row>
    <row r="52" spans="1:19">
      <c r="A52" s="78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78"/>
    </row>
    <row r="53" spans="1:19">
      <c r="A53" s="78"/>
      <c r="B53" s="79" t="s">
        <v>105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80"/>
      <c r="S53" s="78"/>
    </row>
    <row r="54" spans="1:19">
      <c r="A54" s="78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78"/>
    </row>
    <row r="55" spans="1:19">
      <c r="A55" s="78"/>
      <c r="B55" s="80" t="s">
        <v>83</v>
      </c>
      <c r="C55" s="80" t="str">
        <f>'Groups E-H'!I15</f>
        <v>Play</v>
      </c>
      <c r="D55" s="80" t="str">
        <f>'Groups E-H'!J15</f>
        <v>Win</v>
      </c>
      <c r="E55" s="80" t="str">
        <f>'Groups E-H'!K15</f>
        <v>Draw</v>
      </c>
      <c r="F55" s="80" t="str">
        <f>'Groups E-H'!L15</f>
        <v>Loss</v>
      </c>
      <c r="G55" s="80" t="str">
        <f>'Groups E-H'!M15</f>
        <v>GF</v>
      </c>
      <c r="H55" s="80" t="str">
        <f>'Groups E-H'!N15</f>
        <v>GA</v>
      </c>
      <c r="I55" s="80" t="s">
        <v>85</v>
      </c>
      <c r="J55" s="80" t="s">
        <v>82</v>
      </c>
      <c r="K55" s="80" t="s">
        <v>82</v>
      </c>
      <c r="L55" s="80"/>
      <c r="M55" s="80" t="str">
        <f>'Groups E-H'!Q15</f>
        <v>PTS</v>
      </c>
      <c r="N55" s="80" t="s">
        <v>84</v>
      </c>
      <c r="O55" s="80" t="s">
        <v>81</v>
      </c>
      <c r="P55" s="80" t="s">
        <v>86</v>
      </c>
      <c r="Q55" s="80"/>
      <c r="R55" s="80" t="s">
        <v>76</v>
      </c>
      <c r="S55" s="78"/>
    </row>
    <row r="56" spans="1:19">
      <c r="A56" s="78"/>
      <c r="B56" s="80">
        <f>COUNTIF($P56:$P59,CONCATENATE("&gt;=",P56))</f>
        <v>1</v>
      </c>
      <c r="C56" s="80">
        <f>'Groups E-H'!I16</f>
        <v>0</v>
      </c>
      <c r="D56" s="80">
        <f>'Groups E-H'!J16</f>
        <v>0</v>
      </c>
      <c r="E56" s="80">
        <f>'Groups E-H'!K16</f>
        <v>0</v>
      </c>
      <c r="F56" s="80">
        <f>'Groups E-H'!L16</f>
        <v>0</v>
      </c>
      <c r="G56" s="80">
        <f>'Groups E-H'!M16</f>
        <v>0</v>
      </c>
      <c r="H56" s="80">
        <f>'Groups E-H'!N16</f>
        <v>0</v>
      </c>
      <c r="I56" s="80">
        <f>G56-H56</f>
        <v>0</v>
      </c>
      <c r="J56" s="80">
        <f>(G56-H56)+1</f>
        <v>1</v>
      </c>
      <c r="K56" s="80">
        <f>G56-H56</f>
        <v>0</v>
      </c>
      <c r="L56" s="80">
        <f>(K56-MIN($K56:$K59))/$K60</f>
        <v>0</v>
      </c>
      <c r="M56" s="80">
        <f>'Groups E-H'!Q16</f>
        <v>0</v>
      </c>
      <c r="N56" s="80">
        <f>D56/$D60*1000+E56/$E60*100+I56/$I60*10+G56/$G60</f>
        <v>0</v>
      </c>
      <c r="O56" s="81">
        <f>VLOOKUP('Groups E-H'!C16,GF_fifarank,2,FALSE)/2000000</f>
        <v>5.8900000000000001E-4</v>
      </c>
      <c r="P56" s="81">
        <f>1000*M56/$M60+100*L56+10*G56/$G60+1*N56/$N60+O56</f>
        <v>5.8900000000000001E-4</v>
      </c>
      <c r="Q56" s="80"/>
      <c r="R56" s="80" t="str">
        <f>IF(ISERROR(INDEX('Groups E-H'!$C16:$C19,MATCH(1,$B56:$B59,0),1)),"",IF(SUM(C56:C59)=12,INDEX('Groups E-H'!$C16:$C19,MATCH(1,$B56:$B59,0),1),""))</f>
        <v/>
      </c>
      <c r="S56" s="78"/>
    </row>
    <row r="57" spans="1:19">
      <c r="A57" s="78"/>
      <c r="B57" s="80">
        <f>COUNTIF($P56:$P59,CONCATENATE("&gt;=",P57))</f>
        <v>2</v>
      </c>
      <c r="C57" s="80">
        <f>'Groups E-H'!I17</f>
        <v>0</v>
      </c>
      <c r="D57" s="80">
        <f>'Groups E-H'!J17</f>
        <v>0</v>
      </c>
      <c r="E57" s="80">
        <f>'Groups E-H'!K17</f>
        <v>0</v>
      </c>
      <c r="F57" s="80">
        <f>'Groups E-H'!L17</f>
        <v>0</v>
      </c>
      <c r="G57" s="80">
        <f>'Groups E-H'!M17</f>
        <v>0</v>
      </c>
      <c r="H57" s="80">
        <f>'Groups E-H'!N17</f>
        <v>0</v>
      </c>
      <c r="I57" s="80">
        <f>G57-H57</f>
        <v>0</v>
      </c>
      <c r="J57" s="80">
        <f>(G57-H57)+1</f>
        <v>1</v>
      </c>
      <c r="K57" s="80">
        <f>G57-H57</f>
        <v>0</v>
      </c>
      <c r="L57" s="80">
        <f>(K57-MIN($K56:$K59))/$K60</f>
        <v>0</v>
      </c>
      <c r="M57" s="80">
        <f>'Groups E-H'!Q17</f>
        <v>0</v>
      </c>
      <c r="N57" s="80">
        <f>D57/$D60*1000+E57/$E60*100+I57/$I60*10+G57/$G60</f>
        <v>0</v>
      </c>
      <c r="O57" s="81">
        <f>VLOOKUP('Groups E-H'!C17,GF_fifarank,2,FALSE)/2000000</f>
        <v>3.9750000000000001E-4</v>
      </c>
      <c r="P57" s="81">
        <f>1000*M57/$M60+100*L57+10*G57/$G60+1*N57/$N60+O57</f>
        <v>3.9750000000000001E-4</v>
      </c>
      <c r="Q57" s="80"/>
      <c r="R57" s="80" t="str">
        <f>IF(ISERROR(INDEX('Groups E-H'!$C16:$C19,MATCH(2,$B56:$B59,0),1)),"",IF(SUM(C56:C59)=12,INDEX('Groups E-H'!$C16:$C19,MATCH(2,$B56:$B59,0),1),""))</f>
        <v/>
      </c>
      <c r="S57" s="78"/>
    </row>
    <row r="58" spans="1:19">
      <c r="A58" s="78"/>
      <c r="B58" s="80">
        <f>COUNTIF($P56:$P59,CONCATENATE("&gt;=",P58))</f>
        <v>3</v>
      </c>
      <c r="C58" s="80">
        <f>'Groups E-H'!I18</f>
        <v>0</v>
      </c>
      <c r="D58" s="80">
        <f>'Groups E-H'!J18</f>
        <v>0</v>
      </c>
      <c r="E58" s="80">
        <f>'Groups E-H'!K18</f>
        <v>0</v>
      </c>
      <c r="F58" s="80">
        <f>'Groups E-H'!L18</f>
        <v>0</v>
      </c>
      <c r="G58" s="80">
        <f>'Groups E-H'!M18</f>
        <v>0</v>
      </c>
      <c r="H58" s="80">
        <f>'Groups E-H'!N18</f>
        <v>0</v>
      </c>
      <c r="I58" s="80">
        <f>G58-H58</f>
        <v>0</v>
      </c>
      <c r="J58" s="80">
        <f>(G58-H58)+1</f>
        <v>1</v>
      </c>
      <c r="K58" s="80">
        <f>G58-H58</f>
        <v>0</v>
      </c>
      <c r="L58" s="80">
        <f>(K58-MIN($K56:$K59))/$K60</f>
        <v>0</v>
      </c>
      <c r="M58" s="80">
        <f>'Groups E-H'!Q18</f>
        <v>0</v>
      </c>
      <c r="N58" s="80">
        <f>D58/$D60*1000+E58/$E60*100+I58/$I60*10+G58/$G60</f>
        <v>0</v>
      </c>
      <c r="O58" s="81">
        <f>VLOOKUP('Groups E-H'!C18,GF_fifarank,2,FALSE)/2000000</f>
        <v>3.5750000000000002E-4</v>
      </c>
      <c r="P58" s="81">
        <f>1000*M58/$M60+100*L58+10*G58/$G60+1*N58/$N60+O58</f>
        <v>3.5750000000000002E-4</v>
      </c>
      <c r="Q58" s="80"/>
      <c r="R58" s="80"/>
      <c r="S58" s="78"/>
    </row>
    <row r="59" spans="1:19">
      <c r="A59" s="78"/>
      <c r="B59" s="80">
        <f>COUNTIF($P56:$P59,CONCATENATE("&gt;=",P59))</f>
        <v>4</v>
      </c>
      <c r="C59" s="80">
        <f>'Groups E-H'!I19</f>
        <v>0</v>
      </c>
      <c r="D59" s="80">
        <f>'Groups E-H'!J19</f>
        <v>0</v>
      </c>
      <c r="E59" s="80">
        <f>'Groups E-H'!K19</f>
        <v>0</v>
      </c>
      <c r="F59" s="80">
        <f>'Groups E-H'!L19</f>
        <v>0</v>
      </c>
      <c r="G59" s="80">
        <f>'Groups E-H'!M19</f>
        <v>0</v>
      </c>
      <c r="H59" s="80">
        <f>'Groups E-H'!N19</f>
        <v>0</v>
      </c>
      <c r="I59" s="80">
        <f>G59-H59</f>
        <v>0</v>
      </c>
      <c r="J59" s="80">
        <f>(G59-H59)+1</f>
        <v>1</v>
      </c>
      <c r="K59" s="80">
        <f>G59-H59</f>
        <v>0</v>
      </c>
      <c r="L59" s="80">
        <f>(K59-MIN($K56:$K59))/$K60</f>
        <v>0</v>
      </c>
      <c r="M59" s="80">
        <f>'Groups E-H'!Q19</f>
        <v>0</v>
      </c>
      <c r="N59" s="80">
        <f>D59/$D60*1000+E59/$E60*100+I59/$I60*10+G59/$G60</f>
        <v>0</v>
      </c>
      <c r="O59" s="81">
        <f>VLOOKUP('Groups E-H'!C19,GF_fifarank,2,FALSE)/2000000</f>
        <v>3.1550000000000003E-4</v>
      </c>
      <c r="P59" s="81">
        <f>1000*M59/$M60+100*L59+10*G59/$G60+1*N59/$N60+O59</f>
        <v>3.1550000000000003E-4</v>
      </c>
      <c r="Q59" s="80"/>
      <c r="R59" s="80"/>
      <c r="S59" s="78"/>
    </row>
    <row r="60" spans="1:19">
      <c r="A60" s="78"/>
      <c r="B60" s="80"/>
      <c r="C60" s="80"/>
      <c r="D60" s="80">
        <f t="shared" ref="D60:I60" si="5">MAX(D56:D59)-MIN(D56:D59)+1</f>
        <v>1</v>
      </c>
      <c r="E60" s="80">
        <f t="shared" si="5"/>
        <v>1</v>
      </c>
      <c r="F60" s="80">
        <f t="shared" si="5"/>
        <v>1</v>
      </c>
      <c r="G60" s="80">
        <f t="shared" si="5"/>
        <v>1</v>
      </c>
      <c r="H60" s="80">
        <f t="shared" si="5"/>
        <v>1</v>
      </c>
      <c r="I60" s="80">
        <f t="shared" si="5"/>
        <v>1</v>
      </c>
      <c r="J60" s="80">
        <f>MIN(J$46:J$49)-MIN(J56:J59)+1</f>
        <v>1</v>
      </c>
      <c r="K60" s="80">
        <f>MIN(K$46:K$49)-MIN($K$46:$K$49)+1</f>
        <v>1</v>
      </c>
      <c r="L60" s="80"/>
      <c r="M60" s="80">
        <f>MAX(M56:M59)-MIN(M56:M59)+1</f>
        <v>1</v>
      </c>
      <c r="N60" s="80">
        <f>MAX(N56:N59)-MIN(N56:N59)+1</f>
        <v>1</v>
      </c>
      <c r="O60" s="80"/>
      <c r="P60" s="80"/>
      <c r="Q60" s="80"/>
      <c r="R60" s="80"/>
      <c r="S60" s="78"/>
    </row>
    <row r="61" spans="1:19">
      <c r="A61" s="78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78"/>
    </row>
    <row r="62" spans="1:19">
      <c r="A62" s="78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78"/>
    </row>
    <row r="63" spans="1:19">
      <c r="A63" s="78"/>
      <c r="B63" s="79" t="s">
        <v>106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80"/>
      <c r="S63" s="78"/>
    </row>
    <row r="64" spans="1:19">
      <c r="A64" s="7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78"/>
    </row>
    <row r="65" spans="1:19">
      <c r="A65" s="78"/>
      <c r="B65" s="80" t="s">
        <v>83</v>
      </c>
      <c r="C65" s="80" t="str">
        <f>'Groups E-H'!I25</f>
        <v>Play</v>
      </c>
      <c r="D65" s="80" t="str">
        <f>'Groups E-H'!J25</f>
        <v>Win</v>
      </c>
      <c r="E65" s="80" t="str">
        <f>'Groups E-H'!K25</f>
        <v>Draw</v>
      </c>
      <c r="F65" s="80" t="str">
        <f>'Groups E-H'!L25</f>
        <v>Loss</v>
      </c>
      <c r="G65" s="80" t="str">
        <f>'Groups E-H'!M25</f>
        <v>GF</v>
      </c>
      <c r="H65" s="80" t="str">
        <f>'Groups E-H'!N25</f>
        <v>GA</v>
      </c>
      <c r="I65" s="80" t="s">
        <v>85</v>
      </c>
      <c r="J65" s="80" t="s">
        <v>82</v>
      </c>
      <c r="K65" s="80" t="s">
        <v>82</v>
      </c>
      <c r="L65" s="80"/>
      <c r="M65" s="80" t="str">
        <f>'Groups E-H'!Q25</f>
        <v>PTS</v>
      </c>
      <c r="N65" s="80" t="s">
        <v>84</v>
      </c>
      <c r="O65" s="80" t="s">
        <v>81</v>
      </c>
      <c r="P65" s="80" t="s">
        <v>86</v>
      </c>
      <c r="Q65" s="80"/>
      <c r="R65" s="80" t="s">
        <v>76</v>
      </c>
      <c r="S65" s="78"/>
    </row>
    <row r="66" spans="1:19">
      <c r="A66" s="78"/>
      <c r="B66" s="80">
        <f>COUNTIF($P66:$P69,CONCATENATE("&gt;=",P66))</f>
        <v>1</v>
      </c>
      <c r="C66" s="80">
        <f>'Groups E-H'!I26</f>
        <v>0</v>
      </c>
      <c r="D66" s="80">
        <f>'Groups E-H'!J26</f>
        <v>0</v>
      </c>
      <c r="E66" s="80">
        <f>'Groups E-H'!K26</f>
        <v>0</v>
      </c>
      <c r="F66" s="80">
        <f>'Groups E-H'!L26</f>
        <v>0</v>
      </c>
      <c r="G66" s="80">
        <f>'Groups E-H'!M26</f>
        <v>0</v>
      </c>
      <c r="H66" s="80">
        <f>'Groups E-H'!N26</f>
        <v>0</v>
      </c>
      <c r="I66" s="80">
        <f>G66-H66</f>
        <v>0</v>
      </c>
      <c r="J66" s="80">
        <f>(G66-H66)+1</f>
        <v>1</v>
      </c>
      <c r="K66" s="80">
        <f>G66-H66</f>
        <v>0</v>
      </c>
      <c r="L66" s="80">
        <f>(K66-MIN($K66:$K69))/$K70</f>
        <v>0</v>
      </c>
      <c r="M66" s="80">
        <f>'Groups E-H'!Q26</f>
        <v>0</v>
      </c>
      <c r="N66" s="80">
        <f>D66/$D70*1000+E66/$E70*100+I66/$I70*10+G66/$G70</f>
        <v>0</v>
      </c>
      <c r="O66" s="81">
        <f>VLOOKUP('Groups E-H'!C26,GG_fifarank,2,FALSE)/2000000</f>
        <v>6.7000000000000002E-4</v>
      </c>
      <c r="P66" s="81">
        <f>1000*M66/$M70+100*L66+10*G66/$G70+1*N66/$N70+O66</f>
        <v>6.7000000000000002E-4</v>
      </c>
      <c r="Q66" s="80"/>
      <c r="R66" s="80" t="str">
        <f>IF(ISERROR(INDEX('Groups E-H'!$C26:$C29,MATCH(1,$B66:$B69,0),1)),"",IF(SUM(C66:C69)=12,INDEX('Groups E-H'!$C26:$C29,MATCH(1,$B66:$B69,0),1),""))</f>
        <v/>
      </c>
      <c r="S66" s="78"/>
    </row>
    <row r="67" spans="1:19">
      <c r="A67" s="78"/>
      <c r="B67" s="80">
        <f>COUNTIF($P66:$P69,CONCATENATE("&gt;=",P67))</f>
        <v>2</v>
      </c>
      <c r="C67" s="80">
        <f>'Groups E-H'!I27</f>
        <v>0</v>
      </c>
      <c r="D67" s="80">
        <f>'Groups E-H'!J27</f>
        <v>0</v>
      </c>
      <c r="E67" s="80">
        <f>'Groups E-H'!K27</f>
        <v>0</v>
      </c>
      <c r="F67" s="80">
        <f>'Groups E-H'!L27</f>
        <v>0</v>
      </c>
      <c r="G67" s="80">
        <f>'Groups E-H'!M27</f>
        <v>0</v>
      </c>
      <c r="H67" s="80">
        <f>'Groups E-H'!N27</f>
        <v>0</v>
      </c>
      <c r="I67" s="80">
        <f>G67-H67</f>
        <v>0</v>
      </c>
      <c r="J67" s="80">
        <f>(G67-H67)+1</f>
        <v>1</v>
      </c>
      <c r="K67" s="80">
        <f>G67-H67</f>
        <v>0</v>
      </c>
      <c r="L67" s="80">
        <f>(K67-MIN($K66:$K69))/$K70</f>
        <v>0</v>
      </c>
      <c r="M67" s="80">
        <f>'Groups E-H'!Q27</f>
        <v>0</v>
      </c>
      <c r="N67" s="80">
        <f>D67/$D70*1000+E67/$E70*100+I67/$I70*10+G67/$G70</f>
        <v>0</v>
      </c>
      <c r="O67" s="81">
        <f>VLOOKUP('Groups E-H'!C27,GG_fifarank,2,FALSE)/2000000</f>
        <v>6.2250000000000001E-4</v>
      </c>
      <c r="P67" s="81">
        <f>1000*M67/$M70+100*L67+10*G67/$G70+1*N67/$N70+O67</f>
        <v>6.2250000000000001E-4</v>
      </c>
      <c r="Q67" s="80"/>
      <c r="R67" s="80" t="str">
        <f>IF(ISERROR(INDEX('Groups E-H'!$C26:$C29,MATCH(2,$B66:$B69,0),1)),"",IF(SUM(C66:C69)=12,INDEX('Groups E-H'!$C26:$C29,MATCH(2,$B66:$B69,0),1),""))</f>
        <v/>
      </c>
      <c r="S67" s="78"/>
    </row>
    <row r="68" spans="1:19">
      <c r="A68" s="78"/>
      <c r="B68" s="80">
        <f>COUNTIF($P66:$P69,CONCATENATE("&gt;=",P68))</f>
        <v>4</v>
      </c>
      <c r="C68" s="80">
        <f>'Groups E-H'!I28</f>
        <v>0</v>
      </c>
      <c r="D68" s="80">
        <f>'Groups E-H'!J28</f>
        <v>0</v>
      </c>
      <c r="E68" s="80">
        <f>'Groups E-H'!K28</f>
        <v>0</v>
      </c>
      <c r="F68" s="80">
        <f>'Groups E-H'!L28</f>
        <v>0</v>
      </c>
      <c r="G68" s="80">
        <f>'Groups E-H'!M28</f>
        <v>0</v>
      </c>
      <c r="H68" s="80">
        <f>'Groups E-H'!N28</f>
        <v>0</v>
      </c>
      <c r="I68" s="80">
        <f>G68-H68</f>
        <v>0</v>
      </c>
      <c r="J68" s="80">
        <f>(G68-H68)+1</f>
        <v>1</v>
      </c>
      <c r="K68" s="80">
        <f>G68-H68</f>
        <v>0</v>
      </c>
      <c r="L68" s="80">
        <f>(K68-MIN($K66:$K69))/$K70</f>
        <v>0</v>
      </c>
      <c r="M68" s="80">
        <f>'Groups E-H'!Q28</f>
        <v>0</v>
      </c>
      <c r="N68" s="80">
        <f>D68/$D70*1000+E68/$E70*100+I68/$I70*10+G68/$G70</f>
        <v>0</v>
      </c>
      <c r="O68" s="81">
        <f>VLOOKUP('Groups E-H'!C28,GG_fifarank,2,FALSE)/2000000</f>
        <v>3.5649999999999999E-4</v>
      </c>
      <c r="P68" s="81">
        <f>1000*M68/$M70+100*L68+10*G68/$G70+1*N68/$N70+O68</f>
        <v>3.5649999999999999E-4</v>
      </c>
      <c r="Q68" s="80"/>
      <c r="R68" s="80"/>
      <c r="S68" s="78"/>
    </row>
    <row r="69" spans="1:19">
      <c r="A69" s="78"/>
      <c r="B69" s="80">
        <f>COUNTIF($P66:$P69,CONCATENATE("&gt;=",P69))</f>
        <v>3</v>
      </c>
      <c r="C69" s="80">
        <f>'Groups E-H'!I29</f>
        <v>0</v>
      </c>
      <c r="D69" s="80">
        <f>'Groups E-H'!J29</f>
        <v>0</v>
      </c>
      <c r="E69" s="80">
        <f>'Groups E-H'!K29</f>
        <v>0</v>
      </c>
      <c r="F69" s="80">
        <f>'Groups E-H'!L29</f>
        <v>0</v>
      </c>
      <c r="G69" s="80">
        <f>'Groups E-H'!M29</f>
        <v>0</v>
      </c>
      <c r="H69" s="80">
        <f>'Groups E-H'!N29</f>
        <v>0</v>
      </c>
      <c r="I69" s="80">
        <f>G69-H69</f>
        <v>0</v>
      </c>
      <c r="J69" s="80">
        <f>(G69-H69)+1</f>
        <v>1</v>
      </c>
      <c r="K69" s="80">
        <f>G69-H69</f>
        <v>0</v>
      </c>
      <c r="L69" s="80">
        <f>(K69-MIN($K66:$K69))/$K70</f>
        <v>0</v>
      </c>
      <c r="M69" s="80">
        <f>'Groups E-H'!Q29</f>
        <v>0</v>
      </c>
      <c r="N69" s="80">
        <f>D69/$D70*1000+E69/$E70*100+I69/$I70*10+G69/$G70</f>
        <v>0</v>
      </c>
      <c r="O69" s="81">
        <f>VLOOKUP('Groups E-H'!C29,GG_fifarank,2,FALSE)/2000000</f>
        <v>5.0750000000000003E-4</v>
      </c>
      <c r="P69" s="81">
        <f>1000*M69/$M70+100*L69+10*G69/$G70+1*N69/$N70+O69</f>
        <v>5.0750000000000003E-4</v>
      </c>
      <c r="Q69" s="80"/>
      <c r="R69" s="80"/>
      <c r="S69" s="78"/>
    </row>
    <row r="70" spans="1:19">
      <c r="A70" s="78"/>
      <c r="B70" s="80"/>
      <c r="C70" s="80"/>
      <c r="D70" s="80">
        <f t="shared" ref="D70:I70" si="6">MAX(D66:D69)-MIN(D66:D69)+1</f>
        <v>1</v>
      </c>
      <c r="E70" s="80">
        <f t="shared" si="6"/>
        <v>1</v>
      </c>
      <c r="F70" s="80">
        <f t="shared" si="6"/>
        <v>1</v>
      </c>
      <c r="G70" s="80">
        <f t="shared" si="6"/>
        <v>1</v>
      </c>
      <c r="H70" s="80">
        <f t="shared" si="6"/>
        <v>1</v>
      </c>
      <c r="I70" s="80">
        <f t="shared" si="6"/>
        <v>1</v>
      </c>
      <c r="J70" s="80">
        <f>MIN(J$46:J$49)-MIN(J66:J69)+1</f>
        <v>1</v>
      </c>
      <c r="K70" s="80">
        <f>MIN(K$46:K$49)-MIN($K$46:$K$49)+1</f>
        <v>1</v>
      </c>
      <c r="L70" s="80"/>
      <c r="M70" s="80">
        <f>MAX(M66:M69)-MIN(M66:M69)+1</f>
        <v>1</v>
      </c>
      <c r="N70" s="80">
        <f>MAX(N66:N69)-MIN(N66:N69)+1</f>
        <v>1</v>
      </c>
      <c r="O70" s="80"/>
      <c r="P70" s="80"/>
      <c r="Q70" s="80"/>
      <c r="R70" s="80"/>
      <c r="S70" s="78"/>
    </row>
    <row r="71" spans="1:19">
      <c r="A71" s="78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78"/>
    </row>
    <row r="72" spans="1:19">
      <c r="A72" s="78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78"/>
    </row>
    <row r="73" spans="1:19">
      <c r="A73" s="78"/>
      <c r="B73" s="79" t="s">
        <v>107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80"/>
      <c r="S73" s="78"/>
    </row>
    <row r="74" spans="1:19">
      <c r="A74" s="78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78"/>
    </row>
    <row r="75" spans="1:19">
      <c r="A75" s="78"/>
      <c r="B75" s="80" t="s">
        <v>83</v>
      </c>
      <c r="C75" s="80" t="str">
        <f>'Groups E-H'!I35</f>
        <v>Play</v>
      </c>
      <c r="D75" s="80" t="str">
        <f>'Groups E-H'!J35</f>
        <v>Win</v>
      </c>
      <c r="E75" s="80" t="str">
        <f>'Groups E-H'!K35</f>
        <v>Draw</v>
      </c>
      <c r="F75" s="80" t="str">
        <f>'Groups E-H'!L35</f>
        <v>Loss</v>
      </c>
      <c r="G75" s="80" t="str">
        <f>'Groups E-H'!M35</f>
        <v>GF</v>
      </c>
      <c r="H75" s="80" t="str">
        <f>'Groups E-H'!N35</f>
        <v>GA</v>
      </c>
      <c r="I75" s="80" t="s">
        <v>85</v>
      </c>
      <c r="J75" s="80" t="s">
        <v>82</v>
      </c>
      <c r="K75" s="80" t="s">
        <v>82</v>
      </c>
      <c r="L75" s="80"/>
      <c r="M75" s="80" t="str">
        <f>'Groups E-H'!Q35</f>
        <v>PTS</v>
      </c>
      <c r="N75" s="80" t="s">
        <v>84</v>
      </c>
      <c r="O75" s="80" t="s">
        <v>81</v>
      </c>
      <c r="P75" s="80" t="s">
        <v>86</v>
      </c>
      <c r="Q75" s="80"/>
      <c r="R75" s="80" t="s">
        <v>76</v>
      </c>
      <c r="S75" s="78"/>
    </row>
    <row r="76" spans="1:19">
      <c r="A76" s="78"/>
      <c r="B76" s="80">
        <f>COUNTIF($P76:$P79,CONCATENATE("&gt;=",P76))</f>
        <v>1</v>
      </c>
      <c r="C76" s="80">
        <f>'Groups E-H'!I36</f>
        <v>0</v>
      </c>
      <c r="D76" s="80">
        <f>'Groups E-H'!J36</f>
        <v>0</v>
      </c>
      <c r="E76" s="80">
        <f>'Groups E-H'!K36</f>
        <v>0</v>
      </c>
      <c r="F76" s="80">
        <f>'Groups E-H'!L36</f>
        <v>0</v>
      </c>
      <c r="G76" s="80">
        <f>'Groups E-H'!M36</f>
        <v>0</v>
      </c>
      <c r="H76" s="80">
        <f>'Groups E-H'!N36</f>
        <v>0</v>
      </c>
      <c r="I76" s="80">
        <f>G76-H76</f>
        <v>0</v>
      </c>
      <c r="J76" s="80">
        <f>(G76-H76)+1</f>
        <v>1</v>
      </c>
      <c r="K76" s="80">
        <f>G76-H76</f>
        <v>0</v>
      </c>
      <c r="L76" s="80">
        <f>(K76-MIN($K76:$K79))/$K80</f>
        <v>0</v>
      </c>
      <c r="M76" s="80">
        <f>'Groups E-H'!Q36</f>
        <v>0</v>
      </c>
      <c r="N76" s="80">
        <f>D76/$D80*1000+E76/$E80*100+I76/$I80*10+G76/$G80</f>
        <v>0</v>
      </c>
      <c r="O76" s="81">
        <f>VLOOKUP('Groups E-H'!C36,GH_fifarank,2,FALSE)/2000000</f>
        <v>5.195E-4</v>
      </c>
      <c r="P76" s="81">
        <f>1000*M76/$M80+100*L76+10*G76/$G80+1*N76/$N80+O76</f>
        <v>5.195E-4</v>
      </c>
      <c r="Q76" s="80"/>
      <c r="R76" s="80" t="str">
        <f>IF(ISERROR(INDEX('Groups E-H'!$C36:$C39,MATCH(1,$B76:$B79,0),1)),"",IF(SUM(C76:C79)=12,INDEX('Groups E-H'!$C36:$C39,MATCH(1,$B76:$B79,0),1),""))</f>
        <v/>
      </c>
      <c r="S76" s="78"/>
    </row>
    <row r="77" spans="1:19">
      <c r="A77" s="78"/>
      <c r="B77" s="80">
        <f>COUNTIF($P76:$P79,CONCATENATE("&gt;=",P77))</f>
        <v>3</v>
      </c>
      <c r="C77" s="80">
        <f>'Groups E-H'!I37</f>
        <v>0</v>
      </c>
      <c r="D77" s="80">
        <f>'Groups E-H'!J37</f>
        <v>0</v>
      </c>
      <c r="E77" s="80">
        <f>'Groups E-H'!K37</f>
        <v>0</v>
      </c>
      <c r="F77" s="80">
        <f>'Groups E-H'!L37</f>
        <v>0</v>
      </c>
      <c r="G77" s="80">
        <f>'Groups E-H'!M37</f>
        <v>0</v>
      </c>
      <c r="H77" s="80">
        <f>'Groups E-H'!N37</f>
        <v>0</v>
      </c>
      <c r="I77" s="80">
        <f>G77-H77</f>
        <v>0</v>
      </c>
      <c r="J77" s="80">
        <f>(G77-H77)+1</f>
        <v>1</v>
      </c>
      <c r="K77" s="80">
        <f>G77-H77</f>
        <v>0</v>
      </c>
      <c r="L77" s="80">
        <f>(K77-MIN($K76:$K79))/$K80</f>
        <v>0</v>
      </c>
      <c r="M77" s="80">
        <f>'Groups E-H'!Q37</f>
        <v>0</v>
      </c>
      <c r="N77" s="80">
        <f>D77/$D80*1000+E77/$E80*100+I77/$I80*10+G77/$G80</f>
        <v>0</v>
      </c>
      <c r="O77" s="81">
        <f>VLOOKUP('Groups E-H'!C37,GH_fifarank,2,FALSE)/2000000</f>
        <v>3.9750000000000001E-4</v>
      </c>
      <c r="P77" s="81">
        <f>1000*M77/$M80+100*L77+10*G77/$G80+1*N77/$N80+O77</f>
        <v>3.9750000000000001E-4</v>
      </c>
      <c r="Q77" s="80"/>
      <c r="R77" s="80" t="str">
        <f>IF(ISERROR(INDEX('Groups E-H'!$C36:$C39,MATCH(2,$B76:$B79,0),1)),"",IF(SUM(C76:C79)=12,INDEX('Groups E-H'!$C36:$C39,MATCH(2,$B76:$B79,0),1),""))</f>
        <v/>
      </c>
      <c r="S77" s="78"/>
    </row>
    <row r="78" spans="1:19">
      <c r="A78" s="78"/>
      <c r="B78" s="80">
        <f>COUNTIF($P76:$P79,CONCATENATE("&gt;=",P78))</f>
        <v>2</v>
      </c>
      <c r="C78" s="80">
        <f>'Groups E-H'!I38</f>
        <v>0</v>
      </c>
      <c r="D78" s="80">
        <f>'Groups E-H'!J38</f>
        <v>0</v>
      </c>
      <c r="E78" s="80">
        <f>'Groups E-H'!K38</f>
        <v>0</v>
      </c>
      <c r="F78" s="80">
        <f>'Groups E-H'!L38</f>
        <v>0</v>
      </c>
      <c r="G78" s="80">
        <f>'Groups E-H'!M38</f>
        <v>0</v>
      </c>
      <c r="H78" s="80">
        <f>'Groups E-H'!N38</f>
        <v>0</v>
      </c>
      <c r="I78" s="80">
        <f>G78-H78</f>
        <v>0</v>
      </c>
      <c r="J78" s="80">
        <f>(G78-H78)+1</f>
        <v>1</v>
      </c>
      <c r="K78" s="80">
        <f>G78-H78</f>
        <v>0</v>
      </c>
      <c r="L78" s="80">
        <f>(K78-MIN($K76:$K79))/$K80</f>
        <v>0</v>
      </c>
      <c r="M78" s="80">
        <f>'Groups E-H'!Q38</f>
        <v>0</v>
      </c>
      <c r="N78" s="80">
        <f>D78/$D80*1000+E78/$E80*100+I78/$I80*10+G78/$G80</f>
        <v>0</v>
      </c>
      <c r="O78" s="81">
        <f>VLOOKUP('Groups E-H'!C38,GH_fifarank,2,FALSE)/2000000</f>
        <v>4.5150000000000002E-4</v>
      </c>
      <c r="P78" s="81">
        <f>1000*M78/$M80+100*L78+10*G78/$G80+1*N78/$N80+O78</f>
        <v>4.5150000000000002E-4</v>
      </c>
      <c r="Q78" s="80"/>
      <c r="R78" s="80"/>
      <c r="S78" s="78"/>
    </row>
    <row r="79" spans="1:19">
      <c r="A79" s="78"/>
      <c r="B79" s="80">
        <f>COUNTIF($P76:$P79,CONCATENATE("&gt;=",P79))</f>
        <v>4</v>
      </c>
      <c r="C79" s="80">
        <f>'Groups E-H'!I39</f>
        <v>0</v>
      </c>
      <c r="D79" s="80">
        <f>'Groups E-H'!J39</f>
        <v>0</v>
      </c>
      <c r="E79" s="80">
        <f>'Groups E-H'!K39</f>
        <v>0</v>
      </c>
      <c r="F79" s="80">
        <f>'Groups E-H'!L39</f>
        <v>0</v>
      </c>
      <c r="G79" s="80">
        <f>'Groups E-H'!M39</f>
        <v>0</v>
      </c>
      <c r="H79" s="80">
        <f>'Groups E-H'!N39</f>
        <v>0</v>
      </c>
      <c r="I79" s="80">
        <f>G79-H79</f>
        <v>0</v>
      </c>
      <c r="J79" s="80">
        <f>(G79-H79)+1</f>
        <v>1</v>
      </c>
      <c r="K79" s="80">
        <f>G79-H79</f>
        <v>0</v>
      </c>
      <c r="L79" s="80">
        <f>(K79-MIN($K76:$K79))/$K80</f>
        <v>0</v>
      </c>
      <c r="M79" s="80">
        <f>'Groups E-H'!Q39</f>
        <v>0</v>
      </c>
      <c r="N79" s="80">
        <f>D79/$D80*1000+E79/$E80*100+I79/$I80*10+G79/$G80</f>
        <v>0</v>
      </c>
      <c r="O79" s="81">
        <f>VLOOKUP('Groups E-H'!C39,GH_fifarank,2,FALSE)/2000000</f>
        <v>2.7549999999999997E-4</v>
      </c>
      <c r="P79" s="81">
        <f>1000*M79/$M80+100*L79+10*G79/$G80+1*N79/$N80+O79</f>
        <v>2.7549999999999997E-4</v>
      </c>
      <c r="Q79" s="80"/>
      <c r="R79" s="80"/>
      <c r="S79" s="78"/>
    </row>
    <row r="80" spans="1:19">
      <c r="A80" s="78"/>
      <c r="B80" s="80"/>
      <c r="C80" s="80"/>
      <c r="D80" s="80">
        <f t="shared" ref="D80:I80" si="7">MAX(D76:D79)-MIN(D76:D79)+1</f>
        <v>1</v>
      </c>
      <c r="E80" s="80">
        <f t="shared" si="7"/>
        <v>1</v>
      </c>
      <c r="F80" s="80">
        <f t="shared" si="7"/>
        <v>1</v>
      </c>
      <c r="G80" s="80">
        <f t="shared" si="7"/>
        <v>1</v>
      </c>
      <c r="H80" s="80">
        <f t="shared" si="7"/>
        <v>1</v>
      </c>
      <c r="I80" s="80">
        <f t="shared" si="7"/>
        <v>1</v>
      </c>
      <c r="J80" s="80">
        <f>MIN(J$46:J$49)-MIN(J76:J79)+1</f>
        <v>1</v>
      </c>
      <c r="K80" s="80">
        <f>MIN(K$46:K$49)-MIN($K$46:$K$49)+1</f>
        <v>1</v>
      </c>
      <c r="L80" s="80"/>
      <c r="M80" s="80">
        <f>MAX(M76:M79)-MIN(M76:M79)+1</f>
        <v>1</v>
      </c>
      <c r="N80" s="80">
        <f>MAX(N76:N79)-MIN(N76:N79)+1</f>
        <v>1</v>
      </c>
      <c r="O80" s="80"/>
      <c r="P80" s="80"/>
      <c r="Q80" s="80"/>
      <c r="R80" s="80"/>
      <c r="S80" s="78"/>
    </row>
    <row r="81" spans="1:19">
      <c r="A81" s="78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78"/>
    </row>
    <row r="82" spans="1:19">
      <c r="A82" s="78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Groups</vt:lpstr>
      <vt:lpstr>Groups A-D</vt:lpstr>
      <vt:lpstr>Groups E-H</vt:lpstr>
      <vt:lpstr>Last 16</vt:lpstr>
      <vt:lpstr>Quarter-Finals</vt:lpstr>
      <vt:lpstr>Semi-Finals</vt:lpstr>
      <vt:lpstr>The Final</vt:lpstr>
      <vt:lpstr>Calculations</vt:lpstr>
      <vt:lpstr>GA_fifarank</vt:lpstr>
      <vt:lpstr>GB_fifarank</vt:lpstr>
      <vt:lpstr>GC_fifarank</vt:lpstr>
      <vt:lpstr>GD_fifarank</vt:lpstr>
      <vt:lpstr>GE_fifarank</vt:lpstr>
      <vt:lpstr>GF_fifarank</vt:lpstr>
      <vt:lpstr>GG_fifarank</vt:lpstr>
      <vt:lpstr>GH_fifarank</vt:lpstr>
      <vt:lpstr>Groups!Print_Area</vt:lpstr>
      <vt:lpstr>'Groups A-D'!Print_Area</vt:lpstr>
      <vt:lpstr>'Groups E-H'!Print_Area</vt:lpstr>
      <vt:lpstr>'Last 16'!Print_Area</vt:lpstr>
      <vt:lpstr>'Quarter-Finals'!Print_Area</vt:lpstr>
      <vt:lpstr>'Semi-Finals'!Print_Area</vt:lpstr>
      <vt:lpstr>'The Final'!Print_Area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2014-05-24T22:20:23Z</cp:lastPrinted>
  <dcterms:created xsi:type="dcterms:W3CDTF">2014-05-19T17:23:49Z</dcterms:created>
  <dcterms:modified xsi:type="dcterms:W3CDTF">2016-06-27T16:28:17Z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2014 Spreadsheet123 LTD</vt:lpwstr>
  </property>
</Properties>
</file>