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05" yWindow="65506" windowWidth="12120" windowHeight="8835" activeTab="0"/>
  </bookViews>
  <sheets>
    <sheet name="Wedding Budget" sheetId="1" r:id="rId1"/>
  </sheets>
  <definedNames/>
  <calcPr calcId="145621"/>
</workbook>
</file>

<file path=xl/sharedStrings.xml><?xml version="1.0" encoding="utf-8"?>
<sst xmlns="http://schemas.openxmlformats.org/spreadsheetml/2006/main" count="152" uniqueCount="101">
  <si>
    <t>Estimated</t>
  </si>
  <si>
    <t>Actual</t>
  </si>
  <si>
    <t>Food</t>
  </si>
  <si>
    <t>Drinks</t>
  </si>
  <si>
    <t>Linens</t>
  </si>
  <si>
    <t>Decorations</t>
  </si>
  <si>
    <t>Flowers</t>
  </si>
  <si>
    <t>Candles</t>
  </si>
  <si>
    <t>Lighting</t>
  </si>
  <si>
    <t>Balloons</t>
  </si>
  <si>
    <t>Gifts</t>
  </si>
  <si>
    <t>Total Expenses</t>
  </si>
  <si>
    <t>Reception</t>
  </si>
  <si>
    <t>Parking</t>
  </si>
  <si>
    <t>Taxis</t>
  </si>
  <si>
    <t>Cake</t>
  </si>
  <si>
    <t>Bouquets</t>
  </si>
  <si>
    <t>Ceremony</t>
  </si>
  <si>
    <t>Invitations</t>
  </si>
  <si>
    <t>Announcements</t>
  </si>
  <si>
    <t>Programs</t>
  </si>
  <si>
    <t>Calligraphy</t>
  </si>
  <si>
    <t>Photography</t>
  </si>
  <si>
    <t>Formals</t>
  </si>
  <si>
    <t>Candids</t>
  </si>
  <si>
    <t>Videography</t>
  </si>
  <si>
    <t>Officiant</t>
  </si>
  <si>
    <t>Apparel</t>
  </si>
  <si>
    <t>Shoes</t>
  </si>
  <si>
    <t>Favors</t>
  </si>
  <si>
    <t>Jewelry</t>
  </si>
  <si>
    <t>Garter</t>
  </si>
  <si>
    <t>Hosiery</t>
  </si>
  <si>
    <t>Attendants</t>
  </si>
  <si>
    <t>Parents</t>
  </si>
  <si>
    <t>Showers</t>
  </si>
  <si>
    <t>Brunch</t>
  </si>
  <si>
    <t>Other Expenses</t>
  </si>
  <si>
    <t>Matchbooks</t>
  </si>
  <si>
    <t>Boutonnières</t>
  </si>
  <si>
    <t>Corsages</t>
  </si>
  <si>
    <t>Engagement ring</t>
  </si>
  <si>
    <t>Bridal gown</t>
  </si>
  <si>
    <t>Groom's tuxedo</t>
  </si>
  <si>
    <t>Groom's shoes</t>
  </si>
  <si>
    <t>Bride and groom</t>
  </si>
  <si>
    <t>Readers/other participants</t>
  </si>
  <si>
    <t>Musicians for ceremony</t>
  </si>
  <si>
    <t>Band/DJ for reception</t>
  </si>
  <si>
    <t>Extra prints</t>
  </si>
  <si>
    <t>Photo albums</t>
  </si>
  <si>
    <t>Tables and chairs</t>
  </si>
  <si>
    <t>Staff and gratuities</t>
  </si>
  <si>
    <t>Thank-You cards</t>
  </si>
  <si>
    <t>Personal stationery</t>
  </si>
  <si>
    <t>Guest book</t>
  </si>
  <si>
    <t>Reception napkins</t>
  </si>
  <si>
    <t>Wedding coordinator</t>
  </si>
  <si>
    <t>Rehearsal dinner</t>
  </si>
  <si>
    <t>Engagement party</t>
  </si>
  <si>
    <t>Salon appointments</t>
  </si>
  <si>
    <t>Bachelor/ette parties</t>
  </si>
  <si>
    <t>Hotel rooms</t>
  </si>
  <si>
    <t>Veil/headpiece</t>
  </si>
  <si>
    <t>Room/hall fees</t>
  </si>
  <si>
    <t>Limousines/trolleys</t>
  </si>
  <si>
    <t>Church/ceremony site fee</t>
  </si>
  <si>
    <t>Over/Under</t>
  </si>
  <si>
    <t>Apparel Total</t>
  </si>
  <si>
    <t>Bride's ring</t>
  </si>
  <si>
    <t>Groom's ring</t>
  </si>
  <si>
    <t>Wedding Date:</t>
  </si>
  <si>
    <t>Printing</t>
  </si>
  <si>
    <t>Other</t>
  </si>
  <si>
    <t>Printing/Stationery</t>
  </si>
  <si>
    <t>Bows for seating</t>
  </si>
  <si>
    <t>Photography Total</t>
  </si>
  <si>
    <t>Reception Total</t>
  </si>
  <si>
    <t>Other Expenses Total</t>
  </si>
  <si>
    <t>Flowers Total</t>
  </si>
  <si>
    <t>Gifts Total</t>
  </si>
  <si>
    <t>Decorations Total</t>
  </si>
  <si>
    <t>Centerpieces</t>
  </si>
  <si>
    <t>Reception*</t>
  </si>
  <si>
    <t>* Excludes entertainment and decorations</t>
  </si>
  <si>
    <t>Decorations*</t>
  </si>
  <si>
    <t>*Excludes flowers</t>
  </si>
  <si>
    <t>Wedding Budget Summary</t>
  </si>
  <si>
    <t>Printing /Stationery Total</t>
  </si>
  <si>
    <t>Music/Entertainment</t>
  </si>
  <si>
    <t>Music/Entertainment Total</t>
  </si>
  <si>
    <t>Travel/Transportation</t>
  </si>
  <si>
    <t>Travel/Transportation Total</t>
  </si>
  <si>
    <t>Music</t>
  </si>
  <si>
    <t>Travel</t>
  </si>
  <si>
    <t>CATEGORY</t>
  </si>
  <si>
    <t>ESTIMATED</t>
  </si>
  <si>
    <t>ACTUAL</t>
  </si>
  <si>
    <t>OVER/UNDER</t>
  </si>
  <si>
    <t xml:space="preserve"> </t>
  </si>
  <si>
    <t>April 13th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</si>
</sst>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77" formatCode="#,##0.00_);\(#,##0.00\)"/>
    <numFmt numFmtId="178" formatCode="General"/>
  </numFmts>
  <fonts count="18">
    <font>
      <sz val="10"/>
      <name val="Cambria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24"/>
      <color theme="3"/>
      <name val="Cambria"/>
      <family val="2"/>
      <scheme val="major"/>
    </font>
    <font>
      <sz val="11"/>
      <color theme="3"/>
      <name val="Cambria"/>
      <family val="2"/>
      <scheme val="minor"/>
    </font>
    <font>
      <i/>
      <sz val="9"/>
      <name val="Cambria"/>
      <family val="2"/>
      <scheme val="minor"/>
    </font>
    <font>
      <b/>
      <sz val="11.5"/>
      <color theme="7"/>
      <name val="Cambria"/>
      <family val="2"/>
      <scheme val="minor"/>
    </font>
    <font>
      <sz val="9"/>
      <name val="Cambria"/>
      <family val="2"/>
      <scheme val="minor"/>
    </font>
    <font>
      <b/>
      <sz val="24"/>
      <color theme="3"/>
      <name val="Cambria"/>
      <family val="2"/>
      <scheme val="major"/>
    </font>
    <font>
      <sz val="26"/>
      <color theme="3"/>
      <name val="Cambria"/>
      <family val="1"/>
      <scheme val="major"/>
    </font>
    <font>
      <sz val="12"/>
      <color theme="3"/>
      <name val="Cambria"/>
      <family val="1"/>
      <scheme val="major"/>
    </font>
    <font>
      <b/>
      <sz val="11.5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3"/>
      <name val="Cambria"/>
      <family val="2"/>
      <scheme val="minor"/>
    </font>
    <font>
      <sz val="24"/>
      <color theme="0"/>
      <name val="Cambria"/>
      <family val="1"/>
      <scheme val="major"/>
    </font>
    <font>
      <sz val="24"/>
      <color theme="0"/>
      <name val="Cambria"/>
      <family val="1"/>
      <scheme val="minor"/>
    </font>
    <font>
      <b/>
      <sz val="24"/>
      <color theme="0"/>
      <name val="Cambria"/>
      <family val="1"/>
      <scheme val="major"/>
    </font>
    <font>
      <sz val="10"/>
      <color theme="1"/>
      <name val="Cambri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6" tint="0.599960029125213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Border="1"/>
    <xf numFmtId="39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>
      <alignment vertical="center"/>
    </xf>
    <xf numFmtId="39" fontId="0" fillId="0" borderId="0" xfId="0" applyNumberFormat="1" applyFont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>
      <alignment/>
    </xf>
    <xf numFmtId="0" fontId="5" fillId="0" borderId="0" xfId="0" applyFont="1"/>
    <xf numFmtId="0" fontId="0" fillId="0" borderId="0" xfId="0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39" fontId="7" fillId="0" borderId="0" xfId="0" applyNumberFormat="1" applyFont="1" applyFill="1" applyBorder="1" applyAlignment="1">
      <alignment vertical="center"/>
    </xf>
    <xf numFmtId="39" fontId="7" fillId="0" borderId="0" xfId="0" applyNumberFormat="1" applyFont="1" applyFill="1" applyBorder="1" applyAlignment="1">
      <alignment/>
    </xf>
    <xf numFmtId="0" fontId="7" fillId="0" borderId="0" xfId="0" applyFont="1" applyFill="1" applyBorder="1"/>
    <xf numFmtId="0" fontId="0" fillId="0" borderId="1" xfId="0" applyBorder="1"/>
    <xf numFmtId="0" fontId="0" fillId="0" borderId="0" xfId="0" applyBorder="1"/>
    <xf numFmtId="3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center"/>
    </xf>
    <xf numFmtId="39" fontId="7" fillId="0" borderId="0" xfId="0" applyNumberFormat="1" applyFont="1" applyAlignment="1">
      <alignment/>
    </xf>
    <xf numFmtId="0" fontId="0" fillId="2" borderId="0" xfId="0" applyFont="1" applyFill="1" applyBorder="1" applyAlignment="1">
      <alignment vertical="center"/>
    </xf>
    <xf numFmtId="0" fontId="7" fillId="0" borderId="0" xfId="0" applyFont="1"/>
    <xf numFmtId="0" fontId="0" fillId="2" borderId="0" xfId="0" applyFill="1" applyAlignment="1">
      <alignment vertical="center"/>
    </xf>
    <xf numFmtId="0" fontId="6" fillId="0" borderId="0" xfId="0" applyFont="1" applyBorder="1"/>
    <xf numFmtId="0" fontId="11" fillId="0" borderId="0" xfId="0" applyFont="1" applyBorder="1"/>
    <xf numFmtId="39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39" fontId="0" fillId="0" borderId="0" xfId="0" applyNumberFormat="1" applyBorder="1" applyAlignment="1">
      <alignment/>
    </xf>
    <xf numFmtId="0" fontId="0" fillId="3" borderId="0" xfId="0" applyFont="1" applyFill="1"/>
    <xf numFmtId="39" fontId="0" fillId="3" borderId="0" xfId="0" applyNumberFormat="1" applyFont="1" applyFill="1" applyAlignment="1">
      <alignment/>
    </xf>
    <xf numFmtId="0" fontId="0" fillId="3" borderId="0" xfId="0" applyFont="1" applyFill="1" applyAlignment="1">
      <alignment horizontal="left" vertical="center" indent="1"/>
    </xf>
    <xf numFmtId="0" fontId="8" fillId="3" borderId="0" xfId="0" applyFont="1" applyFill="1" applyAlignment="1">
      <alignment vertical="center"/>
    </xf>
    <xf numFmtId="0" fontId="0" fillId="3" borderId="0" xfId="0" applyFont="1" applyFill="1" applyBorder="1"/>
    <xf numFmtId="39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 applyProtection="1">
      <alignment horizontal="left" vertical="center"/>
      <protection/>
    </xf>
    <xf numFmtId="39" fontId="0" fillId="3" borderId="0" xfId="0" applyNumberFormat="1" applyFont="1" applyFill="1" applyBorder="1" applyAlignment="1">
      <alignment vertical="center"/>
    </xf>
    <xf numFmtId="39" fontId="0" fillId="3" borderId="0" xfId="0" applyNumberFormat="1" applyFont="1" applyFill="1" applyBorder="1" applyAlignment="1">
      <alignment/>
    </xf>
    <xf numFmtId="0" fontId="13" fillId="3" borderId="0" xfId="0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13" fillId="3" borderId="0" xfId="0" applyFont="1" applyFill="1" applyAlignment="1">
      <alignment vertical="center"/>
    </xf>
    <xf numFmtId="39" fontId="0" fillId="3" borderId="0" xfId="0" applyNumberFormat="1" applyFont="1" applyFill="1" applyAlignment="1">
      <alignment vertical="center"/>
    </xf>
    <xf numFmtId="39" fontId="0" fillId="3" borderId="0" xfId="0" applyNumberFormat="1" applyFill="1" applyAlignment="1">
      <alignment vertical="center"/>
    </xf>
    <xf numFmtId="0" fontId="0" fillId="4" borderId="0" xfId="0" applyFont="1" applyFill="1"/>
    <xf numFmtId="39" fontId="0" fillId="4" borderId="0" xfId="0" applyNumberFormat="1" applyFont="1" applyFill="1" applyAlignment="1">
      <alignment/>
    </xf>
    <xf numFmtId="0" fontId="4" fillId="4" borderId="0" xfId="0" applyNumberFormat="1" applyFont="1" applyFill="1" applyBorder="1" applyAlignment="1">
      <alignment/>
    </xf>
    <xf numFmtId="0" fontId="0" fillId="4" borderId="0" xfId="0" applyFill="1"/>
    <xf numFmtId="0" fontId="0" fillId="4" borderId="0" xfId="0" applyFont="1" applyFill="1" applyAlignment="1">
      <alignment horizontal="left" vertical="top" indent="1"/>
    </xf>
    <xf numFmtId="0" fontId="0" fillId="4" borderId="0" xfId="0" applyFont="1" applyFill="1" applyAlignment="1">
      <alignment horizontal="left" vertical="top"/>
    </xf>
    <xf numFmtId="0" fontId="0" fillId="4" borderId="0" xfId="0" applyFont="1" applyFill="1" applyAlignment="1">
      <alignment horizontal="left"/>
    </xf>
    <xf numFmtId="39" fontId="10" fillId="4" borderId="0" xfId="0" applyNumberFormat="1" applyFont="1" applyFill="1" applyBorder="1" applyAlignment="1">
      <alignment horizontal="right"/>
    </xf>
    <xf numFmtId="0" fontId="10" fillId="4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left" vertical="center" indent="1"/>
    </xf>
    <xf numFmtId="39" fontId="14" fillId="4" borderId="0" xfId="0" applyNumberFormat="1" applyFont="1" applyFill="1" applyBorder="1" applyAlignment="1">
      <alignment horizontal="left" vertical="top"/>
    </xf>
    <xf numFmtId="0" fontId="15" fillId="4" borderId="0" xfId="0" applyFont="1" applyFill="1" applyAlignment="1">
      <alignment horizontal="left" vertical="top"/>
    </xf>
    <xf numFmtId="164" fontId="16" fillId="4" borderId="0" xfId="0" applyNumberFormat="1" applyFont="1" applyFill="1" applyBorder="1" applyAlignment="1">
      <alignment horizontal="left"/>
    </xf>
    <xf numFmtId="0" fontId="5" fillId="0" borderId="0" xfId="0" applyFont="1"/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5">
    <dxf>
      <fill>
        <patternFill patternType="solid"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/>
        </patternFill>
      </fill>
    </dxf>
    <dxf>
      <fill>
        <patternFill>
          <bgColor theme="2"/>
        </patternFill>
      </fill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2"/>
        </patternFill>
      </fill>
      <alignment horizontal="general" vertical="center" textRotation="0" wrapText="1" shrinkToFit="1" readingOrder="0"/>
    </dxf>
    <dxf>
      <numFmt numFmtId="178" formatCode="General"/>
      <fill>
        <patternFill patternType="none"/>
      </fill>
      <alignment horizontal="left" vertical="center" textRotation="0" wrapText="1" shrinkToFit="1" readingOrder="0"/>
      <protection hidden="1" locked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2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2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 patternType="none">
          <bgColor theme="2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 patternType="none">
          <bgColor theme="2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 patternType="none">
          <bgColor theme="2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theme="3"/>
        <condense val="0"/>
        <extend val="0"/>
      </font>
      <fill>
        <patternFill patternType="solid">
          <bgColor theme="2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2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2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2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2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fill>
        <patternFill>
          <bgColor theme="2"/>
        </patternFill>
      </fill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b val="0"/>
        <i val="0"/>
        <u val="none"/>
        <strike val="0"/>
        <sz val="10"/>
        <name val="Cambria"/>
        <color theme="3"/>
        <condense val="0"/>
        <extend val="0"/>
      </font>
      <fill>
        <patternFill patternType="solid">
          <bgColor theme="2"/>
        </patternFill>
      </fill>
      <alignment horizontal="general" vertical="center" textRotation="0" wrapText="1" shrinkToFit="1" readingOrder="0"/>
    </dxf>
    <dxf>
      <numFmt numFmtId="178" formatCode="General"/>
      <fill>
        <patternFill patternType="none"/>
      </fill>
      <alignment horizontal="left" vertical="center" textRotation="0" wrapText="1" shrinkToFit="1" readingOrder="0"/>
      <protection hidden="1" locked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 patternType="solid">
          <bgColor theme="2"/>
        </patternFill>
      </fill>
      <alignment horizontal="general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 patternType="solid">
          <bgColor theme="2"/>
        </patternFill>
      </fill>
      <alignment horizontal="general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 patternType="solid">
          <bgColor theme="2"/>
        </patternFill>
      </fill>
      <alignment horizontal="general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mbria"/>
        <color theme="3"/>
        <condense val="0"/>
        <extend val="0"/>
      </font>
      <fill>
        <patternFill patternType="solid">
          <bgColor theme="2"/>
        </patternFill>
      </fill>
      <alignment horizontal="general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/>
        <right/>
        <top/>
        <bottom/>
      </border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font>
        <color theme="0"/>
      </font>
      <fill>
        <patternFill>
          <bgColor theme="4"/>
        </patternFill>
      </fill>
    </dxf>
    <dxf>
      <font>
        <b/>
        <i val="0"/>
        <color theme="1"/>
      </font>
      <fill>
        <patternFill>
          <bgColor theme="4" tint="0.5999600291252136"/>
        </patternFill>
      </fill>
    </dxf>
    <dxf>
      <font>
        <b/>
        <i val="0"/>
        <color theme="1"/>
      </font>
    </dxf>
    <dxf>
      <font>
        <color theme="1"/>
      </font>
      <fill>
        <patternFill>
          <bgColor theme="4" tint="0.7999799847602844"/>
        </patternFill>
      </fill>
    </dxf>
    <dxf>
      <font>
        <b/>
        <i val="0"/>
        <color theme="0"/>
      </font>
      <fill>
        <patternFill>
          <bgColor theme="4" tint="0.5999600291252136"/>
        </patternFill>
      </fill>
    </dxf>
    <dxf>
      <font>
        <b/>
        <color theme="1"/>
      </font>
    </dxf>
    <dxf>
      <font>
        <b/>
        <i val="0"/>
        <color theme="1"/>
      </font>
      <fill>
        <patternFill>
          <bgColor theme="4" tint="0.7999799847602844"/>
        </patternFill>
      </fill>
    </dxf>
    <dxf>
      <font>
        <b/>
        <i val="0"/>
        <color theme="1"/>
      </font>
    </dxf>
    <dxf>
      <font>
        <color theme="1"/>
      </font>
    </dxf>
  </dxfs>
  <tableStyles count="2" defaultTableStyle="Wedding Budget" defaultPivotStyle="PivotStyleLight16">
    <tableStyle name="Wedding Budget" pivot="0" count="5">
      <tableStyleElement type="wholeTable" dxfId="114"/>
      <tableStyleElement type="headerRow" dxfId="113"/>
      <tableStyleElement type="totalRow" dxfId="112"/>
      <tableStyleElement type="lastColumn" dxfId="111"/>
      <tableStyleElement type="firstTotalCell" dxfId="110"/>
    </tableStyle>
    <tableStyle name="Wedding Budget Summary" pivot="0" count="4">
      <tableStyleElement type="wholeTable" dxfId="109"/>
      <tableStyleElement type="headerRow" dxfId="108"/>
      <tableStyleElement type="totalRow" dxfId="107"/>
      <tableStyleElement type="firstTotalCell" dxfId="10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1"/>
          <c:order val="0"/>
          <c:tx>
            <c:strRef>
              <c:f>'Wedding Budget'!$E$16</c:f>
              <c:strCache>
                <c:ptCount val="1"/>
                <c:pt idx="0">
                  <c:v>ACTUAL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shade val="42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>
                  <a:shade val="55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>
                  <a:shade val="68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1">
                  <a:shade val="93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1">
                  <a:tint val="94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</c:spPr>
          </c:dPt>
          <c:dPt>
            <c:idx val="8"/>
            <c:spPr>
              <a:solidFill>
                <a:schemeClr val="accent1">
                  <a:tint val="56000"/>
                </a:schemeClr>
              </a:solidFill>
              <a:ln>
                <a:noFill/>
              </a:ln>
            </c:spPr>
          </c:dPt>
          <c:dPt>
            <c:idx val="9"/>
            <c:spPr>
              <a:solidFill>
                <a:schemeClr val="accent1">
                  <a:tint val="43000"/>
                </a:schemeClr>
              </a:solidFill>
              <a:ln>
                <a:noFill/>
              </a:ln>
            </c:spPr>
          </c:dPt>
          <c:dLbls>
            <c:dLbl>
              <c:idx val="4"/>
              <c:layout>
                <c:manualLayout>
                  <c:x val="0.007"/>
                  <c:y val="0.03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2"/>
                  <c:y val="0.01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"/>
                  <c:y val="-0.04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0475"/>
                  <c:y val="-0.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.02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.02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tx1"/>
                    </a:solidFill>
                    <a:latin typeface="+mn-lt"/>
                    <a:ea typeface="Cambria"/>
                    <a:cs typeface="Cambria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'Wedding Budget'!$C$17:$C$26</c:f>
              <c:strCache/>
            </c:strRef>
          </c:cat>
          <c:val>
            <c:numRef>
              <c:f>'Wedding Budget'!$E$17:$E$26</c:f>
              <c:numCache/>
            </c:numRef>
          </c:val>
        </c:ser>
        <c:firstSliceAng val="354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6350">
      <a:noFill/>
      <a:prstDash val="solid"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104775</xdr:rowOff>
    </xdr:from>
    <xdr:to>
      <xdr:col>7</xdr:col>
      <xdr:colOff>266700</xdr:colOff>
      <xdr:row>56</xdr:row>
      <xdr:rowOff>9525</xdr:rowOff>
    </xdr:to>
    <xdr:graphicFrame macro="">
      <xdr:nvGraphicFramePr>
        <xdr:cNvPr id="4" name="WeddingBudgetSummary" descr="Pie chart showing category expenses as percentages" title="Wedding Budget Summary chart"/>
        <xdr:cNvGraphicFramePr/>
      </xdr:nvGraphicFramePr>
      <xdr:xfrm>
        <a:off x="533400" y="5686425"/>
        <a:ext cx="58769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1076325</xdr:colOff>
      <xdr:row>1</xdr:row>
      <xdr:rowOff>152400</xdr:rowOff>
    </xdr:from>
    <xdr:to>
      <xdr:col>7</xdr:col>
      <xdr:colOff>390525</xdr:colOff>
      <xdr:row>7</xdr:row>
      <xdr:rowOff>76200</xdr:rowOff>
    </xdr:to>
    <xdr:pic>
      <xdr:nvPicPr>
        <xdr:cNvPr id="295" name="Picture 294" descr="Wedding, Wedding Ring, Church, Marri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314325"/>
          <a:ext cx="232410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Apparel" displayName="Apparel" ref="K3:O15" totalsRowCount="1" headerRowDxfId="105" totalsRowDxfId="104">
  <tableColumns count="5">
    <tableColumn id="5" name=" " totalsRowDxfId="103"/>
    <tableColumn id="1" name="CATEGORY" totalsRowLabel="Apparel Total" totalsRowDxfId="102"/>
    <tableColumn id="2" name="ESTIMATED" totalsRowFunction="sum" totalsRowDxfId="101"/>
    <tableColumn id="3" name="ACTUAL" totalsRowFunction="sum" totalsRowDxfId="100"/>
    <tableColumn id="4" name="OVER/UNDER" totalsRowFunction="sum" totalsRowDxfId="99">
      <calculatedColumnFormula>Apparel[[#This Row],[ESTIMATED]]-Apparel[[#This Row],[ACTUAL]]</calculatedColumnFormula>
    </tableColumn>
  </tableColumns>
  <tableStyleInfo name="Wedding Budget" showFirstColumn="1" showLastColumn="0" showRowStripes="1" showColumnStripes="0"/>
</table>
</file>

<file path=xl/tables/table10.xml><?xml version="1.0" encoding="utf-8"?>
<table xmlns="http://schemas.openxmlformats.org/spreadsheetml/2006/main" id="10" name="OtherExpenses" displayName="OtherExpenses" ref="R37:V48" totalsRowCount="1" headerRowDxfId="21" totalsRowDxfId="20">
  <tableColumns count="5">
    <tableColumn id="5" name=" " totalsRowDxfId="19"/>
    <tableColumn id="1" name="CATEGORY" dataDxfId="18" totalsRowLabel="Other Expenses Total" totalsRowDxfId="17"/>
    <tableColumn id="2" name="ESTIMATED" dataDxfId="16" totalsRowFunction="sum" totalsRowDxfId="15"/>
    <tableColumn id="3" name="ACTUAL" dataDxfId="14" totalsRowFunction="sum" totalsRowDxfId="13"/>
    <tableColumn id="4" name="OVER/UNDER" dataDxfId="12" totalsRowFunction="sum" totalsRowDxfId="11">
      <calculatedColumnFormula>OtherExpenses[[#This Row],[ESTIMATED]]-OtherExpenses[[#This Row],[ACTUAL]]</calculatedColumnFormula>
    </tableColumn>
  </tableColumns>
  <tableStyleInfo name="Wedding Budget" showFirstColumn="1" showLastColumn="0" showRowStripes="1" showColumnStripes="0"/>
</table>
</file>

<file path=xl/tables/table11.xml><?xml version="1.0" encoding="utf-8"?>
<table xmlns="http://schemas.openxmlformats.org/spreadsheetml/2006/main" id="11" name="BudgetSummaryTable" displayName="BudgetSummaryTable" ref="C16:F27" totalsRowCount="1" headerRowDxfId="10" dataDxfId="9" totalsRowDxfId="8">
  <autoFilter ref="C16:F26"/>
  <tableColumns count="4">
    <tableColumn id="1" name="CATEGORY" dataDxfId="7" totalsRowLabel="Total Expenses" totalsRowDxfId="6"/>
    <tableColumn id="2" name="ESTIMATED" dataDxfId="5" totalsRowFunction="sum" totalsRowDxfId="4"/>
    <tableColumn id="3" name="ACTUAL" dataDxfId="3" totalsRowFunction="sum" totalsRowDxfId="2"/>
    <tableColumn id="4" name="OVER/UNDER" dataDxfId="1" totalsRowFunction="sum" totalsRowDxfId="0">
      <calculatedColumnFormula>BudgetSummaryTable[[#This Row],[ESTIMATED]]-BudgetSummaryTable[[#This Row],[ACTUAL]]</calculatedColumnFormula>
    </tableColumn>
  </tableColumns>
  <tableStyleInfo name="Wedding Budget Summary" showFirstColumn="1" showLastColumn="0" showRowStripes="0" showColumnStripes="0"/>
</table>
</file>

<file path=xl/tables/table2.xml><?xml version="1.0" encoding="utf-8"?>
<table xmlns="http://schemas.openxmlformats.org/spreadsheetml/2006/main" id="2" name="Decorations" displayName="Decorations" ref="R3:V9" totalsRowCount="1" headerRowDxfId="98" totalsRowDxfId="97">
  <tableColumns count="5">
    <tableColumn id="5" name=" " totalsRowDxfId="96"/>
    <tableColumn id="1" name="CATEGORY" dataDxfId="95" totalsRowLabel="Decorations Total" totalsRowDxfId="94"/>
    <tableColumn id="2" name="ESTIMATED" dataDxfId="93" totalsRowFunction="sum" totalsRowDxfId="92"/>
    <tableColumn id="3" name="ACTUAL" dataDxfId="91" totalsRowFunction="sum" totalsRowDxfId="90"/>
    <tableColumn id="4" name="OVER/UNDER" dataDxfId="89" totalsRowFunction="sum" totalsRowDxfId="88">
      <calculatedColumnFormula>Decorations[[#This Row],[ESTIMATED]]-Decorations[[#This Row],[ACTUAL]]</calculatedColumnFormula>
    </tableColumn>
  </tableColumns>
  <tableStyleInfo name="Wedding Budget" showFirstColumn="1" showLastColumn="0" showRowStripes="1" showColumnStripes="0"/>
</table>
</file>

<file path=xl/tables/table3.xml><?xml version="1.0" encoding="utf-8"?>
<table xmlns="http://schemas.openxmlformats.org/spreadsheetml/2006/main" id="3" name="Gifts" displayName="Gifts" ref="R22:V27" totalsRowCount="1" headerRowDxfId="87" totalsRowDxfId="86">
  <tableColumns count="5">
    <tableColumn id="5" name=" " totalsRowDxfId="85"/>
    <tableColumn id="1" name="CATEGORY" totalsRowLabel="Gifts Total" totalsRowDxfId="84"/>
    <tableColumn id="2" name="ESTIMATED" dataDxfId="83" totalsRowFunction="sum" totalsRowDxfId="82"/>
    <tableColumn id="3" name="ACTUAL" dataDxfId="81" totalsRowFunction="sum" totalsRowDxfId="80"/>
    <tableColumn id="4" name="OVER/UNDER" dataDxfId="79" totalsRowFunction="sum" totalsRowDxfId="78">
      <calculatedColumnFormula>Gifts[[#This Row],[ESTIMATED]]-Gifts[[#This Row],[ACTUAL]]</calculatedColumnFormula>
    </tableColumn>
  </tableColumns>
  <tableStyleInfo name="Wedding Budget" showFirstColumn="1" showLastColumn="0" showRowStripes="1" showColumnStripes="0"/>
</table>
</file>

<file path=xl/tables/table4.xml><?xml version="1.0" encoding="utf-8"?>
<table xmlns="http://schemas.openxmlformats.org/spreadsheetml/2006/main" id="4" name="Flowers" displayName="Flowers" ref="R13:V19" totalsRowCount="1" headerRowDxfId="77" totalsRowDxfId="76">
  <tableColumns count="5">
    <tableColumn id="5" name=" " totalsRowDxfId="75"/>
    <tableColumn id="1" name="CATEGORY" totalsRowLabel="Flowers Total" totalsRowDxfId="74"/>
    <tableColumn id="2" name="ESTIMATED" dataDxfId="73" totalsRowFunction="sum" totalsRowDxfId="72"/>
    <tableColumn id="3" name="ACTUAL" dataDxfId="71" totalsRowFunction="sum" totalsRowDxfId="70"/>
    <tableColumn id="4" name="OVER/UNDER" dataDxfId="69" totalsRowFunction="sum" totalsRowDxfId="68">
      <calculatedColumnFormula>Flowers[[#This Row],[ESTIMATED]]-Flowers[[#This Row],[ACTUAL]]</calculatedColumnFormula>
    </tableColumn>
  </tableColumns>
  <tableStyleInfo name="Wedding Budget" showFirstColumn="1" showLastColumn="0" showRowStripes="1" showColumnStripes="0"/>
</table>
</file>

<file path=xl/tables/table5.xml><?xml version="1.0" encoding="utf-8"?>
<table xmlns="http://schemas.openxmlformats.org/spreadsheetml/2006/main" id="5" name="Entertainment" displayName="Entertainment" ref="K31:O34" totalsRowCount="1" headerRowDxfId="67" totalsRowDxfId="66">
  <tableColumns count="5">
    <tableColumn id="5" name=" " totalsRowDxfId="65"/>
    <tableColumn id="1" name="CATEGORY" totalsRowLabel="Music/Entertainment Total" totalsRowDxfId="64"/>
    <tableColumn id="2" name="ESTIMATED" dataDxfId="63" totalsRowFunction="sum" totalsRowDxfId="62"/>
    <tableColumn id="3" name="ACTUAL" dataDxfId="61" totalsRowFunction="sum" totalsRowDxfId="60"/>
    <tableColumn id="4" name="OVER/UNDER" dataDxfId="59" totalsRowFunction="sum" totalsRowDxfId="58">
      <calculatedColumnFormula>Entertainment[[#This Row],[ESTIMATED]]-Entertainment[[#This Row],[ACTUAL]]</calculatedColumnFormula>
    </tableColumn>
  </tableColumns>
  <tableStyleInfo name="Wedding Budget" showFirstColumn="1" showLastColumn="0" showRowStripes="1" showColumnStripes="0"/>
</table>
</file>

<file path=xl/tables/table6.xml><?xml version="1.0" encoding="utf-8"?>
<table xmlns="http://schemas.openxmlformats.org/spreadsheetml/2006/main" id="6" name="Photography" displayName="Photography" ref="K50:O56" totalsRowCount="1" totalsRowDxfId="57">
  <tableColumns count="5">
    <tableColumn id="5" name=" " totalsRowDxfId="56"/>
    <tableColumn id="1" name="CATEGORY" totalsRowLabel="Photography Total" totalsRowDxfId="55"/>
    <tableColumn id="2" name="Estimated" dataDxfId="54" totalsRowFunction="sum" totalsRowDxfId="53"/>
    <tableColumn id="3" name="Actual" dataDxfId="52" totalsRowFunction="sum" totalsRowDxfId="51"/>
    <tableColumn id="4" name="Over/Under" dataDxfId="50" totalsRowFunction="sum" totalsRowDxfId="49">
      <calculatedColumnFormula>Photography[[#This Row],[Estimated]]-Photography[[#This Row],[Actual]]</calculatedColumnFormula>
    </tableColumn>
  </tableColumns>
  <tableStyleInfo name="Wedding Budget" showFirstColumn="1" showLastColumn="0" showRowStripes="1" showColumnStripes="0"/>
</table>
</file>

<file path=xl/tables/table7.xml><?xml version="1.0" encoding="utf-8"?>
<table xmlns="http://schemas.openxmlformats.org/spreadsheetml/2006/main" id="7" name="Reception" displayName="Reception" ref="K18:O27" totalsRowCount="1" headerRowDxfId="48" totalsRowDxfId="47">
  <tableColumns count="5">
    <tableColumn id="5" name=" " totalsRowDxfId="46"/>
    <tableColumn id="1" name="CATEGORY" totalsRowLabel="Reception Total" totalsRowDxfId="45"/>
    <tableColumn id="2" name="ESTIMATED" totalsRowFunction="sum" totalsRowDxfId="44"/>
    <tableColumn id="3" name="ACTUAL" totalsRowFunction="sum" totalsRowDxfId="43"/>
    <tableColumn id="4" name="OVER/UNDER" totalsRowFunction="count" totalsRowDxfId="42">
      <calculatedColumnFormula>Reception[[#This Row],[ESTIMATED]]-Reception[[#This Row],[ACTUAL]]</calculatedColumnFormula>
    </tableColumn>
  </tableColumns>
  <tableStyleInfo name="Wedding Budget" showFirstColumn="1" showLastColumn="0" showRowStripes="1" showColumnStripes="0"/>
</table>
</file>

<file path=xl/tables/table8.xml><?xml version="1.0" encoding="utf-8"?>
<table xmlns="http://schemas.openxmlformats.org/spreadsheetml/2006/main" id="8" name="Printing" displayName="Printing" ref="K37:O47" totalsRowCount="1" headerRowDxfId="41" totalsRowDxfId="40">
  <tableColumns count="5">
    <tableColumn id="5" name=" " totalsRowDxfId="39"/>
    <tableColumn id="1" name="CATEGORY" totalsRowLabel="Printing /Stationery Total" totalsRowDxfId="38"/>
    <tableColumn id="2" name="ESTIMATED" dataDxfId="37" totalsRowFunction="sum" totalsRowDxfId="36"/>
    <tableColumn id="3" name="ACTUAL" dataDxfId="35" totalsRowFunction="sum" totalsRowDxfId="34"/>
    <tableColumn id="4" name="OVER/UNDER" dataDxfId="33" totalsRowFunction="count" totalsRowDxfId="32">
      <calculatedColumnFormula>Printing[[#This Row],[ESTIMATED]]-Printing[[#This Row],[ACTUAL]]</calculatedColumnFormula>
    </tableColumn>
  </tableColumns>
  <tableStyleInfo name="Wedding Budget" showFirstColumn="1" showLastColumn="0" showRowStripes="1" showColumnStripes="0"/>
</table>
</file>

<file path=xl/tables/table9.xml><?xml version="1.0" encoding="utf-8"?>
<table xmlns="http://schemas.openxmlformats.org/spreadsheetml/2006/main" id="9" name="Transportation" displayName="Transportation" ref="R30:V34" totalsRowCount="1" headerRowDxfId="31" totalsRowDxfId="30">
  <tableColumns count="5">
    <tableColumn id="5" name=" " totalsRowDxfId="29"/>
    <tableColumn id="1" name="CATEGORY" totalsRowLabel="Travel/Transportation Total" totalsRowDxfId="28"/>
    <tableColumn id="2" name="ESTIMATED" dataDxfId="27" totalsRowFunction="sum" totalsRowDxfId="26"/>
    <tableColumn id="3" name="ACTUAL" dataDxfId="25" totalsRowFunction="sum" totalsRowDxfId="24"/>
    <tableColumn id="4" name="OVER/UNDER" dataDxfId="23" totalsRowFunction="count" totalsRowDxfId="22">
      <calculatedColumnFormula>Transportation[[#This Row],[ESTIMATED]]-Transportation[[#This Row],[ACTUAL]]</calculatedColumnFormula>
    </tableColumn>
  </tableColumns>
  <tableStyleInfo name="Wedding Budget" showFirstColumn="1" showLastColumn="0" showRowStripes="1" showColumnStripes="0"/>
</table>
</file>

<file path=xl/theme/theme1.xml><?xml version="1.0" encoding="utf-8"?>
<a:theme xmlns:a="http://schemas.openxmlformats.org/drawingml/2006/main" name="Wedding">
  <a:themeElements>
    <a:clrScheme name="Wedding">
      <a:dk1>
        <a:sysClr val="windowText" lastClr="000000"/>
      </a:dk1>
      <a:lt1>
        <a:sysClr val="window" lastClr="FFFFFF"/>
      </a:lt1>
      <a:dk2>
        <a:srgbClr val="142836"/>
      </a:dk2>
      <a:lt2>
        <a:srgbClr val="F0F0F0"/>
      </a:lt2>
      <a:accent1>
        <a:srgbClr val="72CD9F"/>
      </a:accent1>
      <a:accent2>
        <a:srgbClr val="B6CA72"/>
      </a:accent2>
      <a:accent3>
        <a:srgbClr val="CEA273"/>
      </a:accent3>
      <a:accent4>
        <a:srgbClr val="F5A54C"/>
      </a:accent4>
      <a:accent5>
        <a:srgbClr val="CDAFDF"/>
      </a:accent5>
      <a:accent6>
        <a:srgbClr val="DB6D78"/>
      </a:accent6>
      <a:hlink>
        <a:srgbClr val="739BD4"/>
      </a:hlink>
      <a:folHlink>
        <a:srgbClr val="CDAFDF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AU66"/>
  <sheetViews>
    <sheetView showGridLines="0" tabSelected="1" zoomScale="90" zoomScaleNormal="90" zoomScaleSheetLayoutView="50" workbookViewId="0" topLeftCell="I1">
      <selection activeCell="Y9" sqref="Y9"/>
    </sheetView>
  </sheetViews>
  <sheetFormatPr defaultColWidth="9.140625" defaultRowHeight="12.75"/>
  <cols>
    <col min="1" max="1" width="0.9921875" style="1" customWidth="1"/>
    <col min="2" max="2" width="7.00390625" style="1" customWidth="1"/>
    <col min="3" max="3" width="19.28125" style="1" customWidth="1"/>
    <col min="4" max="6" width="19.7109375" style="7" customWidth="1"/>
    <col min="7" max="7" width="5.7109375" style="7" customWidth="1"/>
    <col min="8" max="8" width="7.140625" style="7" customWidth="1"/>
    <col min="9" max="10" width="1.1484375" style="22" customWidth="1"/>
    <col min="11" max="11" width="13.28125" style="0" customWidth="1"/>
    <col min="12" max="12" width="26.57421875" style="0" customWidth="1"/>
    <col min="13" max="15" width="19.7109375" style="0" customWidth="1"/>
    <col min="16" max="17" width="1.1484375" style="0" customWidth="1"/>
    <col min="18" max="18" width="13.28125" style="0" customWidth="1"/>
    <col min="19" max="19" width="26.57421875" style="0" customWidth="1"/>
    <col min="20" max="22" width="19.7109375" style="0" customWidth="1"/>
    <col min="48" max="16384" width="9.140625" style="1" customWidth="1"/>
  </cols>
  <sheetData>
    <row r="1" spans="11:22" ht="12.75" customHeight="1"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2:22" ht="14.25" customHeight="1">
      <c r="B2" s="49"/>
      <c r="C2" s="49"/>
      <c r="D2" s="50"/>
      <c r="E2" s="50"/>
      <c r="F2" s="50"/>
      <c r="G2" s="50"/>
      <c r="H2" s="51"/>
      <c r="I2" s="11"/>
      <c r="J2" s="11"/>
      <c r="K2" s="30"/>
      <c r="L2" s="31" t="s">
        <v>27</v>
      </c>
      <c r="M2" s="32"/>
      <c r="N2" s="21"/>
      <c r="O2" s="21"/>
      <c r="P2" s="21"/>
      <c r="Q2" s="21"/>
      <c r="R2" s="30"/>
      <c r="S2" s="31" t="s">
        <v>85</v>
      </c>
      <c r="T2" s="32"/>
      <c r="U2" s="21"/>
      <c r="V2" s="21"/>
    </row>
    <row r="3" spans="2:22" ht="14.25" customHeight="1">
      <c r="B3" s="49"/>
      <c r="C3" s="49"/>
      <c r="D3" s="52"/>
      <c r="E3" s="50"/>
      <c r="F3" s="50"/>
      <c r="G3" s="50"/>
      <c r="H3" s="50"/>
      <c r="K3" s="17" t="s">
        <v>99</v>
      </c>
      <c r="L3" s="16" t="s">
        <v>95</v>
      </c>
      <c r="M3" s="17" t="s">
        <v>96</v>
      </c>
      <c r="N3" s="17" t="s">
        <v>97</v>
      </c>
      <c r="O3" s="18" t="s">
        <v>98</v>
      </c>
      <c r="P3" s="18"/>
      <c r="Q3" s="18"/>
      <c r="R3" s="28" t="s">
        <v>99</v>
      </c>
      <c r="S3" s="16" t="s">
        <v>95</v>
      </c>
      <c r="T3" s="17" t="s">
        <v>96</v>
      </c>
      <c r="U3" s="17" t="s">
        <v>97</v>
      </c>
      <c r="V3" s="18" t="s">
        <v>98</v>
      </c>
    </row>
    <row r="4" spans="2:22" ht="14.25" customHeight="1">
      <c r="B4" s="49"/>
      <c r="C4" s="49"/>
      <c r="D4" s="50"/>
      <c r="E4" s="50"/>
      <c r="F4" s="50"/>
      <c r="G4" s="50"/>
      <c r="H4" s="50"/>
      <c r="L4" s="15" t="s">
        <v>41</v>
      </c>
      <c r="M4" s="5">
        <v>1500</v>
      </c>
      <c r="N4" s="5">
        <v>1500</v>
      </c>
      <c r="O4" s="6">
        <f>Apparel[[#This Row],[ESTIMATED]]-Apparel[[#This Row],[ACTUAL]]</f>
        <v>0</v>
      </c>
      <c r="P4" s="17"/>
      <c r="Q4" s="17"/>
      <c r="S4" s="15" t="s">
        <v>75</v>
      </c>
      <c r="T4" s="5">
        <v>0</v>
      </c>
      <c r="U4" s="5">
        <v>0</v>
      </c>
      <c r="V4" s="7">
        <f>Decorations[[#This Row],[ESTIMATED]]-Decorations[[#This Row],[ACTUAL]]</f>
        <v>0</v>
      </c>
    </row>
    <row r="5" spans="2:47" s="3" customFormat="1" ht="34.5" customHeight="1">
      <c r="B5" s="53"/>
      <c r="C5" s="54"/>
      <c r="D5" s="59" t="s">
        <v>71</v>
      </c>
      <c r="E5" s="60"/>
      <c r="F5" s="54"/>
      <c r="G5" s="54"/>
      <c r="H5" s="53"/>
      <c r="I5" s="23"/>
      <c r="J5" s="23"/>
      <c r="K5"/>
      <c r="L5" s="15" t="s">
        <v>69</v>
      </c>
      <c r="M5" s="5">
        <v>2000</v>
      </c>
      <c r="N5" s="5">
        <v>2300</v>
      </c>
      <c r="O5" s="6">
        <f>Apparel[[#This Row],[ESTIMATED]]-Apparel[[#This Row],[ACTUAL]]</f>
        <v>-300</v>
      </c>
      <c r="P5" s="17"/>
      <c r="Q5" s="17"/>
      <c r="R5"/>
      <c r="S5" s="10" t="s">
        <v>82</v>
      </c>
      <c r="T5" s="5">
        <v>300</v>
      </c>
      <c r="U5" s="5">
        <v>320</v>
      </c>
      <c r="V5" s="7">
        <f>Decorations[[#This Row],[ESTIMATED]]-Decorations[[#This Row],[ACTUAL]]</f>
        <v>-20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2:22" ht="36" customHeight="1">
      <c r="B6" s="49"/>
      <c r="C6" s="55"/>
      <c r="D6" s="61" t="s">
        <v>100</v>
      </c>
      <c r="E6" s="61"/>
      <c r="F6" s="56"/>
      <c r="G6" s="57"/>
      <c r="H6" s="50"/>
      <c r="L6" s="15" t="s">
        <v>70</v>
      </c>
      <c r="M6" s="5">
        <v>300</v>
      </c>
      <c r="N6" s="5">
        <v>250</v>
      </c>
      <c r="O6" s="6">
        <f>Apparel[[#This Row],[ESTIMATED]]-Apparel[[#This Row],[ACTUAL]]</f>
        <v>50</v>
      </c>
      <c r="P6" s="17"/>
      <c r="Q6" s="17"/>
      <c r="S6" s="10" t="s">
        <v>7</v>
      </c>
      <c r="T6" s="5">
        <v>100</v>
      </c>
      <c r="U6" s="5">
        <v>75</v>
      </c>
      <c r="V6" s="7">
        <f>Decorations[[#This Row],[ESTIMATED]]-Decorations[[#This Row],[ACTUAL]]</f>
        <v>25</v>
      </c>
    </row>
    <row r="7" spans="2:22" ht="14.25" customHeight="1">
      <c r="B7" s="49"/>
      <c r="C7" s="49"/>
      <c r="D7" s="50"/>
      <c r="E7" s="50"/>
      <c r="F7" s="50"/>
      <c r="G7" s="50"/>
      <c r="H7" s="50"/>
      <c r="L7" s="10" t="s">
        <v>42</v>
      </c>
      <c r="M7" s="5">
        <v>3000</v>
      </c>
      <c r="N7" s="5">
        <v>2750</v>
      </c>
      <c r="O7" s="6">
        <f>Apparel[[#This Row],[ESTIMATED]]-Apparel[[#This Row],[ACTUAL]]</f>
        <v>250</v>
      </c>
      <c r="P7" s="17"/>
      <c r="Q7" s="17"/>
      <c r="S7" s="10" t="s">
        <v>8</v>
      </c>
      <c r="T7" s="5">
        <v>100</v>
      </c>
      <c r="U7" s="5">
        <v>75</v>
      </c>
      <c r="V7" s="7">
        <f>Decorations[[#This Row],[ESTIMATED]]-Decorations[[#This Row],[ACTUAL]]</f>
        <v>25</v>
      </c>
    </row>
    <row r="8" spans="2:22" ht="14.25" customHeight="1">
      <c r="B8" s="49"/>
      <c r="C8" s="49"/>
      <c r="D8" s="50"/>
      <c r="E8" s="50"/>
      <c r="F8" s="50"/>
      <c r="G8" s="50"/>
      <c r="H8" s="50"/>
      <c r="L8" s="10" t="s">
        <v>63</v>
      </c>
      <c r="M8" s="5">
        <v>500</v>
      </c>
      <c r="N8" s="5">
        <v>500</v>
      </c>
      <c r="O8" s="6">
        <f>Apparel[[#This Row],[ESTIMATED]]-Apparel[[#This Row],[ACTUAL]]</f>
        <v>0</v>
      </c>
      <c r="P8" s="17"/>
      <c r="Q8" s="17"/>
      <c r="S8" s="10" t="s">
        <v>9</v>
      </c>
      <c r="T8" s="5">
        <v>200</v>
      </c>
      <c r="U8" s="5">
        <v>250</v>
      </c>
      <c r="V8" s="7">
        <f>Decorations[[#This Row],[ESTIMATED]]-Decorations[[#This Row],[ACTUAL]]</f>
        <v>-50</v>
      </c>
    </row>
    <row r="9" spans="2:47" s="2" customFormat="1" ht="14.25" customHeight="1">
      <c r="B9" s="58"/>
      <c r="C9" s="49"/>
      <c r="D9" s="50"/>
      <c r="E9" s="50"/>
      <c r="F9" s="50"/>
      <c r="G9" s="50"/>
      <c r="H9" s="50"/>
      <c r="I9" s="24"/>
      <c r="J9" s="24"/>
      <c r="K9"/>
      <c r="L9" s="10" t="s">
        <v>28</v>
      </c>
      <c r="M9" s="5">
        <v>350</v>
      </c>
      <c r="N9" s="5">
        <v>300</v>
      </c>
      <c r="O9" s="6">
        <f>Apparel[[#This Row],[ESTIMATED]]-Apparel[[#This Row],[ACTUAL]]</f>
        <v>50</v>
      </c>
      <c r="P9" s="17"/>
      <c r="Q9" s="17"/>
      <c r="R9" s="29"/>
      <c r="S9" s="46" t="s">
        <v>81</v>
      </c>
      <c r="T9" s="48">
        <f>SUBTOTAL(109,[ESTIMATED])</f>
        <v>700</v>
      </c>
      <c r="U9" s="48">
        <f>SUBTOTAL(109,[ACTUAL])</f>
        <v>720</v>
      </c>
      <c r="V9" s="48">
        <f>SUBTOTAL(109,[OVER/UNDER])</f>
        <v>-20</v>
      </c>
      <c r="W9"/>
      <c r="X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2:47" s="2" customFormat="1" ht="14.25" customHeight="1">
      <c r="B10" s="58"/>
      <c r="C10" s="49"/>
      <c r="D10" s="50"/>
      <c r="E10" s="50"/>
      <c r="F10" s="50"/>
      <c r="G10" s="50"/>
      <c r="H10" s="50"/>
      <c r="I10" s="24"/>
      <c r="J10" s="24"/>
      <c r="K10"/>
      <c r="L10" s="10" t="s">
        <v>30</v>
      </c>
      <c r="M10" s="5">
        <v>400</v>
      </c>
      <c r="N10" s="5">
        <v>550</v>
      </c>
      <c r="O10" s="6">
        <f>Apparel[[#This Row],[ESTIMATED]]-Apparel[[#This Row],[ACTUAL]]</f>
        <v>-150</v>
      </c>
      <c r="P10" s="17"/>
      <c r="Q10" s="17"/>
      <c r="R10"/>
      <c r="S10" s="62" t="s">
        <v>86</v>
      </c>
      <c r="T10" s="62"/>
      <c r="U10" s="62"/>
      <c r="V10" s="62"/>
      <c r="W10"/>
      <c r="X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2:47" s="2" customFormat="1" ht="14.25" customHeight="1">
      <c r="B11" s="37"/>
      <c r="C11" s="64" t="s">
        <v>87</v>
      </c>
      <c r="D11" s="64"/>
      <c r="E11" s="64"/>
      <c r="F11" s="64"/>
      <c r="G11" s="36"/>
      <c r="H11" s="36"/>
      <c r="I11" s="4"/>
      <c r="J11" s="4"/>
      <c r="K11"/>
      <c r="L11" s="10" t="s">
        <v>31</v>
      </c>
      <c r="M11" s="5">
        <v>20</v>
      </c>
      <c r="N11" s="5">
        <v>20</v>
      </c>
      <c r="O11" s="6">
        <f>Apparel[[#This Row],[ESTIMATED]]-Apparel[[#This Row],[ACTUAL]]</f>
        <v>0</v>
      </c>
      <c r="P11" s="17"/>
      <c r="Q11" s="17"/>
      <c r="R11" s="21"/>
      <c r="S11" s="66"/>
      <c r="T11" s="66"/>
      <c r="U11" s="66"/>
      <c r="V11" s="66"/>
      <c r="W11"/>
      <c r="X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2:47" s="2" customFormat="1" ht="14.25" customHeight="1">
      <c r="B12" s="37"/>
      <c r="C12" s="64"/>
      <c r="D12" s="64"/>
      <c r="E12" s="64"/>
      <c r="F12" s="64"/>
      <c r="G12" s="36"/>
      <c r="H12" s="37"/>
      <c r="I12" s="8"/>
      <c r="J12" s="8"/>
      <c r="K12"/>
      <c r="L12" s="10" t="s">
        <v>32</v>
      </c>
      <c r="M12" s="5">
        <v>100</v>
      </c>
      <c r="N12" s="5">
        <v>75</v>
      </c>
      <c r="O12" s="6">
        <f>Apparel[[#This Row],[ESTIMATED]]-Apparel[[#This Row],[ACTUAL]]</f>
        <v>25</v>
      </c>
      <c r="P12" s="17"/>
      <c r="Q12" s="17"/>
      <c r="R12" s="30"/>
      <c r="S12" s="33" t="s">
        <v>6</v>
      </c>
      <c r="T12" s="32"/>
      <c r="U12" s="21"/>
      <c r="V12" s="21"/>
      <c r="W12"/>
      <c r="X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2:47" s="2" customFormat="1" ht="14.25" customHeight="1">
      <c r="B13" s="37"/>
      <c r="C13" s="64"/>
      <c r="D13" s="64"/>
      <c r="E13" s="64"/>
      <c r="F13" s="64"/>
      <c r="G13" s="36"/>
      <c r="H13" s="37"/>
      <c r="I13" s="8"/>
      <c r="J13" s="8"/>
      <c r="K13"/>
      <c r="L13" s="10" t="s">
        <v>43</v>
      </c>
      <c r="M13" s="5">
        <v>300</v>
      </c>
      <c r="N13" s="5">
        <v>350</v>
      </c>
      <c r="O13" s="6">
        <f>Apparel[[#This Row],[ESTIMATED]]-Apparel[[#This Row],[ACTUAL]]</f>
        <v>-50</v>
      </c>
      <c r="P13" s="17"/>
      <c r="Q13" s="17"/>
      <c r="R13" s="28" t="s">
        <v>99</v>
      </c>
      <c r="S13" s="16" t="s">
        <v>95</v>
      </c>
      <c r="T13" s="17" t="s">
        <v>96</v>
      </c>
      <c r="U13" s="17" t="s">
        <v>97</v>
      </c>
      <c r="V13" s="18" t="s">
        <v>98</v>
      </c>
      <c r="W13"/>
      <c r="X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2:47" s="2" customFormat="1" ht="14.25" customHeight="1">
      <c r="B14" s="37"/>
      <c r="C14" s="38"/>
      <c r="D14" s="38"/>
      <c r="E14" s="38"/>
      <c r="F14" s="37"/>
      <c r="G14" s="37"/>
      <c r="H14" s="39"/>
      <c r="I14" s="8"/>
      <c r="J14" s="8"/>
      <c r="K14"/>
      <c r="L14" s="10" t="s">
        <v>44</v>
      </c>
      <c r="M14" s="5">
        <v>50</v>
      </c>
      <c r="N14" s="5">
        <v>50</v>
      </c>
      <c r="O14" s="6">
        <f>Apparel[[#This Row],[ESTIMATED]]-Apparel[[#This Row],[ACTUAL]]</f>
        <v>0</v>
      </c>
      <c r="P14" s="17"/>
      <c r="Q14" s="17"/>
      <c r="R14"/>
      <c r="S14" s="10" t="s">
        <v>16</v>
      </c>
      <c r="T14" s="5">
        <v>500</v>
      </c>
      <c r="U14" s="5">
        <v>450</v>
      </c>
      <c r="V14" s="7">
        <f>Flowers[[#This Row],[ESTIMATED]]-Flowers[[#This Row],[ACTUAL]]</f>
        <v>50</v>
      </c>
      <c r="W14"/>
      <c r="X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2:47" s="2" customFormat="1" ht="14.25" customHeight="1">
      <c r="B15" s="37"/>
      <c r="C15" s="37"/>
      <c r="D15" s="37"/>
      <c r="E15" s="37"/>
      <c r="F15" s="37"/>
      <c r="G15" s="37"/>
      <c r="H15" s="40"/>
      <c r="I15" s="8"/>
      <c r="J15" s="8"/>
      <c r="K15" s="27"/>
      <c r="L15" s="44" t="s">
        <v>68</v>
      </c>
      <c r="M15" s="42">
        <f>SUBTOTAL(109,[ESTIMATED])</f>
        <v>8520</v>
      </c>
      <c r="N15" s="42">
        <f>SUBTOTAL(109,[ACTUAL])</f>
        <v>8645</v>
      </c>
      <c r="O15" s="42">
        <f>SUBTOTAL(109,[OVER/UNDER])</f>
        <v>-125</v>
      </c>
      <c r="P15" s="18"/>
      <c r="Q15" s="18"/>
      <c r="R15"/>
      <c r="S15" s="10" t="s">
        <v>39</v>
      </c>
      <c r="T15" s="5">
        <v>0</v>
      </c>
      <c r="U15" s="5">
        <v>0</v>
      </c>
      <c r="V15" s="7">
        <f>Flowers[[#This Row],[ESTIMATED]]-Flowers[[#This Row],[ACTUAL]]</f>
        <v>0</v>
      </c>
      <c r="W15"/>
      <c r="X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2:47" s="2" customFormat="1" ht="14.25" customHeight="1">
      <c r="B16" s="37"/>
      <c r="C16" s="41" t="s">
        <v>95</v>
      </c>
      <c r="D16" s="42" t="s">
        <v>96</v>
      </c>
      <c r="E16" s="42" t="s">
        <v>97</v>
      </c>
      <c r="F16" s="40" t="s">
        <v>98</v>
      </c>
      <c r="G16" s="39"/>
      <c r="H16" s="40"/>
      <c r="I16" s="8"/>
      <c r="J16" s="8"/>
      <c r="K16" s="21"/>
      <c r="L16" s="65"/>
      <c r="M16" s="65"/>
      <c r="N16" s="65"/>
      <c r="O16" s="65"/>
      <c r="P16" s="8"/>
      <c r="Q16" s="8"/>
      <c r="R16"/>
      <c r="S16" s="10" t="s">
        <v>40</v>
      </c>
      <c r="T16" s="5">
        <v>0</v>
      </c>
      <c r="U16" s="5">
        <v>0</v>
      </c>
      <c r="V16" s="7">
        <f>Flowers[[#This Row],[ESTIMATED]]-Flowers[[#This Row],[ACTUAL]]</f>
        <v>0</v>
      </c>
      <c r="W16"/>
      <c r="X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2:47" s="2" customFormat="1" ht="14.25" customHeight="1">
      <c r="B17" s="37"/>
      <c r="C17" s="39" t="s">
        <v>27</v>
      </c>
      <c r="D17" s="40">
        <f>Apparel[[#Totals],[ESTIMATED]]</f>
        <v>8520</v>
      </c>
      <c r="E17" s="40">
        <f>Apparel[[#Totals],[ACTUAL]]</f>
        <v>8645</v>
      </c>
      <c r="F17" s="40">
        <f>BudgetSummaryTable[[#This Row],[ESTIMATED]]-BudgetSummaryTable[[#This Row],[ACTUAL]]</f>
        <v>-125</v>
      </c>
      <c r="G17" s="40"/>
      <c r="H17" s="40"/>
      <c r="I17" s="8"/>
      <c r="J17" s="8"/>
      <c r="K17" s="30"/>
      <c r="L17" s="31" t="s">
        <v>83</v>
      </c>
      <c r="M17" s="32"/>
      <c r="N17" s="21"/>
      <c r="O17" s="21"/>
      <c r="P17" s="21"/>
      <c r="Q17" s="21"/>
      <c r="R17"/>
      <c r="S17" s="10" t="s">
        <v>17</v>
      </c>
      <c r="T17" s="5">
        <v>400</v>
      </c>
      <c r="U17" s="5">
        <v>400</v>
      </c>
      <c r="V17" s="7">
        <f>Flowers[[#This Row],[ESTIMATED]]-Flowers[[#This Row],[ACTUAL]]</f>
        <v>0</v>
      </c>
      <c r="W17"/>
      <c r="X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2:22" ht="14.25" customHeight="1">
      <c r="B18" s="35"/>
      <c r="C18" s="39" t="s">
        <v>12</v>
      </c>
      <c r="D18" s="40">
        <f>Reception[[#Totals],[ESTIMATED]]</f>
        <v>1050</v>
      </c>
      <c r="E18" s="40">
        <f>Reception[[#Totals],[ACTUAL]]</f>
        <v>928</v>
      </c>
      <c r="F18" s="40">
        <f>BudgetSummaryTable[[#This Row],[ESTIMATED]]-BudgetSummaryTable[[#This Row],[ACTUAL]]</f>
        <v>122</v>
      </c>
      <c r="G18" s="40"/>
      <c r="H18" s="40"/>
      <c r="I18" s="8"/>
      <c r="J18" s="8"/>
      <c r="K18" s="28" t="s">
        <v>99</v>
      </c>
      <c r="L18" s="16" t="s">
        <v>95</v>
      </c>
      <c r="M18" s="17" t="s">
        <v>96</v>
      </c>
      <c r="N18" s="17" t="s">
        <v>97</v>
      </c>
      <c r="O18" s="18" t="s">
        <v>98</v>
      </c>
      <c r="P18" s="8"/>
      <c r="Q18" s="8"/>
      <c r="S18" s="10" t="s">
        <v>12</v>
      </c>
      <c r="T18" s="5">
        <v>0</v>
      </c>
      <c r="U18" s="5">
        <v>0</v>
      </c>
      <c r="V18" s="7">
        <f>Flowers[[#This Row],[ESTIMATED]]-Flowers[[#This Row],[ACTUAL]]</f>
        <v>0</v>
      </c>
    </row>
    <row r="19" spans="2:22" ht="14.25" customHeight="1">
      <c r="B19" s="35"/>
      <c r="C19" s="39" t="s">
        <v>93</v>
      </c>
      <c r="D19" s="40">
        <f>Entertainment[[#Totals],[ESTIMATED]]</f>
        <v>600</v>
      </c>
      <c r="E19" s="40">
        <f>Entertainment[[#Totals],[ACTUAL]]</f>
        <v>400</v>
      </c>
      <c r="F19" s="40">
        <f>BudgetSummaryTable[[#This Row],[ESTIMATED]]-BudgetSummaryTable[[#This Row],[ACTUAL]]</f>
        <v>200</v>
      </c>
      <c r="G19" s="40"/>
      <c r="H19" s="40"/>
      <c r="I19" s="8"/>
      <c r="J19" s="8"/>
      <c r="L19" s="15" t="s">
        <v>64</v>
      </c>
      <c r="M19" s="5">
        <v>200</v>
      </c>
      <c r="N19" s="5">
        <v>150</v>
      </c>
      <c r="O19" s="22">
        <f>Reception[[#This Row],[ESTIMATED]]-Reception[[#This Row],[ACTUAL]]</f>
        <v>50</v>
      </c>
      <c r="P19" s="7"/>
      <c r="Q19" s="7"/>
      <c r="R19" s="29"/>
      <c r="S19" s="46" t="s">
        <v>79</v>
      </c>
      <c r="T19" s="48">
        <f>SUBTOTAL(109,[ESTIMATED])</f>
        <v>900</v>
      </c>
      <c r="U19" s="48">
        <f>SUBTOTAL(109,[ACTUAL])</f>
        <v>850</v>
      </c>
      <c r="V19" s="47">
        <f>SUBTOTAL(109,[OVER/UNDER])</f>
        <v>50</v>
      </c>
    </row>
    <row r="20" spans="2:22" ht="14.25" customHeight="1">
      <c r="B20" s="35"/>
      <c r="C20" s="39" t="s">
        <v>10</v>
      </c>
      <c r="D20" s="40">
        <f>Gifts[[#Totals],[ESTIMATED]]</f>
        <v>1345</v>
      </c>
      <c r="E20" s="40">
        <f>Gifts[[#Totals],[ACTUAL]]</f>
        <v>1075</v>
      </c>
      <c r="F20" s="40">
        <f>BudgetSummaryTable[[#This Row],[ESTIMATED]]-BudgetSummaryTable[[#This Row],[ACTUAL]]</f>
        <v>270</v>
      </c>
      <c r="G20" s="40"/>
      <c r="H20" s="40"/>
      <c r="I20" s="8"/>
      <c r="J20" s="8"/>
      <c r="L20" s="15" t="s">
        <v>51</v>
      </c>
      <c r="M20" s="5">
        <v>100</v>
      </c>
      <c r="N20" s="5">
        <v>50</v>
      </c>
      <c r="O20" s="22">
        <f>Reception[[#This Row],[ESTIMATED]]-Reception[[#This Row],[ACTUAL]]</f>
        <v>50</v>
      </c>
      <c r="P20" s="7"/>
      <c r="Q20" s="7"/>
      <c r="R20" s="21"/>
      <c r="S20" s="67"/>
      <c r="T20" s="67"/>
      <c r="U20" s="67"/>
      <c r="V20" s="67"/>
    </row>
    <row r="21" spans="2:22" ht="14.25" customHeight="1">
      <c r="B21" s="35"/>
      <c r="C21" s="39" t="s">
        <v>94</v>
      </c>
      <c r="D21" s="40">
        <f>Transportation[[#Totals],[ESTIMATED]]</f>
        <v>100</v>
      </c>
      <c r="E21" s="40">
        <f>Transportation[[#Totals],[ACTUAL]]</f>
        <v>165</v>
      </c>
      <c r="F21" s="40">
        <f>BudgetSummaryTable[[#This Row],[ESTIMATED]]-BudgetSummaryTable[[#This Row],[ACTUAL]]</f>
        <v>-65</v>
      </c>
      <c r="G21" s="40"/>
      <c r="H21" s="40"/>
      <c r="I21" s="6"/>
      <c r="J21" s="6"/>
      <c r="L21" s="10" t="s">
        <v>2</v>
      </c>
      <c r="M21" s="5">
        <v>0</v>
      </c>
      <c r="N21" s="5">
        <v>0</v>
      </c>
      <c r="O21" s="22">
        <f>Reception[[#This Row],[ESTIMATED]]-Reception[[#This Row],[ACTUAL]]</f>
        <v>0</v>
      </c>
      <c r="P21" s="7"/>
      <c r="Q21" s="7"/>
      <c r="R21" s="30"/>
      <c r="S21" s="31" t="s">
        <v>10</v>
      </c>
      <c r="T21" s="32"/>
      <c r="U21" s="21"/>
      <c r="V21" s="21"/>
    </row>
    <row r="22" spans="2:22" ht="14.25" customHeight="1">
      <c r="B22" s="35"/>
      <c r="C22" s="39" t="s">
        <v>5</v>
      </c>
      <c r="D22" s="40">
        <f>Decorations[[#Totals],[ESTIMATED]]</f>
        <v>700</v>
      </c>
      <c r="E22" s="40">
        <f>Decorations[[#Totals],[ACTUAL]]</f>
        <v>720</v>
      </c>
      <c r="F22" s="40">
        <f>BudgetSummaryTable[[#This Row],[ESTIMATED]]-BudgetSummaryTable[[#This Row],[ACTUAL]]</f>
        <v>-20</v>
      </c>
      <c r="G22" s="40"/>
      <c r="H22" s="40"/>
      <c r="I22" s="14"/>
      <c r="J22" s="14"/>
      <c r="L22" s="10" t="s">
        <v>3</v>
      </c>
      <c r="M22" s="5">
        <v>0</v>
      </c>
      <c r="N22" s="5">
        <v>0</v>
      </c>
      <c r="O22" s="22">
        <f>Reception[[#This Row],[ESTIMATED]]-Reception[[#This Row],[ACTUAL]]</f>
        <v>0</v>
      </c>
      <c r="P22" s="7"/>
      <c r="Q22" s="7"/>
      <c r="R22" s="28" t="s">
        <v>99</v>
      </c>
      <c r="S22" s="16" t="s">
        <v>95</v>
      </c>
      <c r="T22" s="17" t="s">
        <v>96</v>
      </c>
      <c r="U22" s="17" t="s">
        <v>97</v>
      </c>
      <c r="V22" s="18" t="s">
        <v>98</v>
      </c>
    </row>
    <row r="23" spans="2:22" ht="14.25" customHeight="1">
      <c r="B23" s="35"/>
      <c r="C23" s="39" t="s">
        <v>6</v>
      </c>
      <c r="D23" s="40">
        <f>Flowers[[#Totals],[ESTIMATED]]</f>
        <v>900</v>
      </c>
      <c r="E23" s="40">
        <f>Flowers[[#Totals],[ACTUAL]]</f>
        <v>850</v>
      </c>
      <c r="F23" s="40">
        <f>BudgetSummaryTable[[#This Row],[ESTIMATED]]-BudgetSummaryTable[[#This Row],[ACTUAL]]</f>
        <v>50</v>
      </c>
      <c r="G23" s="40"/>
      <c r="H23" s="40"/>
      <c r="L23" s="10" t="s">
        <v>4</v>
      </c>
      <c r="M23" s="5">
        <v>0</v>
      </c>
      <c r="N23" s="5">
        <v>0</v>
      </c>
      <c r="O23" s="22">
        <f>Reception[[#This Row],[ESTIMATED]]-Reception[[#This Row],[ACTUAL]]</f>
        <v>0</v>
      </c>
      <c r="P23" s="7"/>
      <c r="Q23" s="7"/>
      <c r="S23" s="10" t="s">
        <v>33</v>
      </c>
      <c r="T23" s="5">
        <v>1000</v>
      </c>
      <c r="U23" s="5">
        <v>400</v>
      </c>
      <c r="V23" s="7">
        <f>Gifts[[#This Row],[ESTIMATED]]-Gifts[[#This Row],[ACTUAL]]</f>
        <v>600</v>
      </c>
    </row>
    <row r="24" spans="2:22" ht="14.25" customHeight="1">
      <c r="B24" s="35"/>
      <c r="C24" s="39" t="s">
        <v>22</v>
      </c>
      <c r="D24" s="40">
        <f>Photography[[#Totals],[Estimated]]</f>
        <v>1625</v>
      </c>
      <c r="E24" s="40">
        <f>Photography[[#Totals],[Actual]]</f>
        <v>1575</v>
      </c>
      <c r="F24" s="40">
        <f>BudgetSummaryTable[[#This Row],[ESTIMATED]]-BudgetSummaryTable[[#This Row],[ACTUAL]]</f>
        <v>50</v>
      </c>
      <c r="G24" s="40"/>
      <c r="H24" s="42"/>
      <c r="L24" s="10" t="s">
        <v>15</v>
      </c>
      <c r="M24" s="5">
        <v>700</v>
      </c>
      <c r="N24" s="5">
        <v>700</v>
      </c>
      <c r="O24" s="22">
        <f>Reception[[#This Row],[ESTIMATED]]-Reception[[#This Row],[ACTUAL]]</f>
        <v>0</v>
      </c>
      <c r="P24" s="7"/>
      <c r="Q24" s="7"/>
      <c r="S24" s="10" t="s">
        <v>45</v>
      </c>
      <c r="T24" s="5">
        <v>300</v>
      </c>
      <c r="U24" s="5">
        <v>400</v>
      </c>
      <c r="V24" s="7">
        <f>Gifts[[#This Row],[ESTIMATED]]-Gifts[[#This Row],[ACTUAL]]</f>
        <v>-100</v>
      </c>
    </row>
    <row r="25" spans="2:22" ht="14.25" customHeight="1">
      <c r="B25" s="35"/>
      <c r="C25" s="39" t="s">
        <v>72</v>
      </c>
      <c r="D25" s="40">
        <f>Printing[[#Totals],[ESTIMATED]]</f>
        <v>935</v>
      </c>
      <c r="E25" s="40">
        <f>Printing[[#Totals],[ACTUAL]]</f>
        <v>870</v>
      </c>
      <c r="F25" s="40">
        <f>BudgetSummaryTable[[#This Row],[ESTIMATED]]-BudgetSummaryTable[[#This Row],[ACTUAL]]</f>
        <v>65</v>
      </c>
      <c r="G25" s="40"/>
      <c r="H25" s="43"/>
      <c r="L25" s="10" t="s">
        <v>29</v>
      </c>
      <c r="M25" s="5">
        <v>50</v>
      </c>
      <c r="N25" s="5">
        <v>28</v>
      </c>
      <c r="O25" s="22">
        <f>Reception[[#This Row],[ESTIMATED]]-Reception[[#This Row],[ACTUAL]]</f>
        <v>22</v>
      </c>
      <c r="P25" s="7"/>
      <c r="Q25" s="7"/>
      <c r="S25" s="10" t="s">
        <v>34</v>
      </c>
      <c r="T25" s="5">
        <v>25</v>
      </c>
      <c r="U25" s="5">
        <v>25</v>
      </c>
      <c r="V25" s="7">
        <f>Gifts[[#This Row],[ESTIMATED]]-Gifts[[#This Row],[ACTUAL]]</f>
        <v>0</v>
      </c>
    </row>
    <row r="26" spans="2:22" ht="14.25" customHeight="1">
      <c r="B26" s="35"/>
      <c r="C26" s="39" t="s">
        <v>73</v>
      </c>
      <c r="D26" s="40">
        <f>OtherExpenses[[#Totals],[ESTIMATED]]</f>
        <v>885</v>
      </c>
      <c r="E26" s="40">
        <f>OtherExpenses[[#Totals],[ACTUAL]]</f>
        <v>1021</v>
      </c>
      <c r="F26" s="42">
        <f>BudgetSummaryTable[[#This Row],[ESTIMATED]]-BudgetSummaryTable[[#This Row],[ACTUAL]]</f>
        <v>-136</v>
      </c>
      <c r="G26" s="42"/>
      <c r="H26" s="36"/>
      <c r="L26" s="10" t="s">
        <v>52</v>
      </c>
      <c r="M26" s="5">
        <v>0</v>
      </c>
      <c r="N26" s="5">
        <v>0</v>
      </c>
      <c r="O26" s="22">
        <f>Reception[[#This Row],[ESTIMATED]]-Reception[[#This Row],[ACTUAL]]</f>
        <v>0</v>
      </c>
      <c r="P26" s="7"/>
      <c r="Q26" s="7"/>
      <c r="S26" s="10" t="s">
        <v>46</v>
      </c>
      <c r="T26" s="5">
        <v>20</v>
      </c>
      <c r="U26" s="5">
        <v>250</v>
      </c>
      <c r="V26" s="7">
        <f>Gifts[[#This Row],[ESTIMATED]]-Gifts[[#This Row],[ACTUAL]]</f>
        <v>-230</v>
      </c>
    </row>
    <row r="27" spans="2:22" ht="14.25" customHeight="1">
      <c r="B27" s="35"/>
      <c r="C27" s="44" t="s">
        <v>11</v>
      </c>
      <c r="D27" s="42">
        <f>SUBTOTAL(109,[ESTIMATED])</f>
        <v>16660</v>
      </c>
      <c r="E27" s="42">
        <f>SUBTOTAL(109,[ACTUAL])</f>
        <v>16249</v>
      </c>
      <c r="F27" s="42">
        <f>SUBTOTAL(109,[OVER/UNDER])</f>
        <v>411</v>
      </c>
      <c r="G27" s="43"/>
      <c r="H27" s="36"/>
      <c r="K27" s="29"/>
      <c r="L27" s="46" t="s">
        <v>77</v>
      </c>
      <c r="M27" s="47">
        <f>SUBTOTAL(109,[ESTIMATED])</f>
        <v>1050</v>
      </c>
      <c r="N27" s="47">
        <f>SUBTOTAL(109,[ACTUAL])</f>
        <v>928</v>
      </c>
      <c r="O27" s="47">
        <f>SUBTOTAL(103,[OVER/UNDER])</f>
        <v>8</v>
      </c>
      <c r="P27" s="9"/>
      <c r="Q27" s="9"/>
      <c r="R27" s="29"/>
      <c r="S27" s="46" t="s">
        <v>80</v>
      </c>
      <c r="T27" s="48">
        <f>SUBTOTAL(109,[ESTIMATED])</f>
        <v>1345</v>
      </c>
      <c r="U27" s="48">
        <f>SUBTOTAL(109,[ACTUAL])</f>
        <v>1075</v>
      </c>
      <c r="V27" s="48">
        <f>SUBTOTAL(109,[OVER/UNDER])</f>
        <v>270</v>
      </c>
    </row>
    <row r="28" spans="2:22" ht="14.25" customHeight="1">
      <c r="B28" s="35"/>
      <c r="C28" s="35"/>
      <c r="D28" s="36"/>
      <c r="E28" s="36"/>
      <c r="F28" s="36"/>
      <c r="G28" s="36"/>
      <c r="H28" s="36"/>
      <c r="L28" s="62" t="s">
        <v>84</v>
      </c>
      <c r="M28" s="62"/>
      <c r="N28" s="62"/>
      <c r="O28" s="62"/>
      <c r="P28" s="12"/>
      <c r="Q28" s="12"/>
      <c r="R28" s="21"/>
      <c r="S28" s="67"/>
      <c r="T28" s="67"/>
      <c r="U28" s="67"/>
      <c r="V28" s="67"/>
    </row>
    <row r="29" spans="2:22" ht="14.25" customHeight="1">
      <c r="B29" s="35"/>
      <c r="C29" s="35"/>
      <c r="D29" s="36"/>
      <c r="E29" s="36"/>
      <c r="F29" s="36"/>
      <c r="G29" s="36"/>
      <c r="H29" s="36"/>
      <c r="K29" s="21"/>
      <c r="L29" s="66"/>
      <c r="M29" s="66"/>
      <c r="N29" s="66"/>
      <c r="O29" s="66"/>
      <c r="P29" s="12"/>
      <c r="Q29" s="12"/>
      <c r="R29" s="30"/>
      <c r="S29" s="31" t="s">
        <v>91</v>
      </c>
      <c r="T29" s="32"/>
      <c r="U29" s="21"/>
      <c r="V29" s="21"/>
    </row>
    <row r="30" spans="2:22" ht="14.25" customHeight="1">
      <c r="B30" s="35"/>
      <c r="C30" s="35"/>
      <c r="D30" s="36"/>
      <c r="E30" s="36"/>
      <c r="F30" s="36"/>
      <c r="G30" s="36"/>
      <c r="H30" s="36"/>
      <c r="K30" s="30"/>
      <c r="L30" s="31" t="s">
        <v>89</v>
      </c>
      <c r="M30" s="32"/>
      <c r="N30" s="21"/>
      <c r="O30" s="21"/>
      <c r="P30" s="21"/>
      <c r="Q30" s="21"/>
      <c r="R30" s="28" t="s">
        <v>99</v>
      </c>
      <c r="S30" s="16" t="s">
        <v>95</v>
      </c>
      <c r="T30" s="17" t="s">
        <v>96</v>
      </c>
      <c r="U30" s="17" t="s">
        <v>97</v>
      </c>
      <c r="V30" s="18" t="s">
        <v>98</v>
      </c>
    </row>
    <row r="31" spans="2:22" ht="14.25" customHeight="1">
      <c r="B31" s="35"/>
      <c r="C31" s="35"/>
      <c r="D31" s="36"/>
      <c r="E31" s="36"/>
      <c r="F31" s="36"/>
      <c r="G31" s="36"/>
      <c r="H31" s="36"/>
      <c r="K31" s="28" t="s">
        <v>99</v>
      </c>
      <c r="L31" s="16" t="s">
        <v>95</v>
      </c>
      <c r="M31" s="17" t="s">
        <v>96</v>
      </c>
      <c r="N31" s="17" t="s">
        <v>97</v>
      </c>
      <c r="O31" s="18" t="s">
        <v>98</v>
      </c>
      <c r="P31" s="8"/>
      <c r="Q31" s="8"/>
      <c r="S31" s="10" t="s">
        <v>65</v>
      </c>
      <c r="T31" s="5">
        <v>100</v>
      </c>
      <c r="U31" s="5">
        <v>125</v>
      </c>
      <c r="V31" s="7">
        <f>Transportation[[#This Row],[ESTIMATED]]-Transportation[[#This Row],[ACTUAL]]</f>
        <v>-25</v>
      </c>
    </row>
    <row r="32" spans="2:22" ht="14.25" customHeight="1">
      <c r="B32" s="35"/>
      <c r="C32" s="35"/>
      <c r="D32" s="36"/>
      <c r="E32" s="36"/>
      <c r="F32" s="36"/>
      <c r="G32" s="36"/>
      <c r="H32" s="36"/>
      <c r="L32" s="15" t="s">
        <v>47</v>
      </c>
      <c r="M32" s="5">
        <v>400</v>
      </c>
      <c r="N32" s="5">
        <v>400</v>
      </c>
      <c r="O32" s="7">
        <f>Entertainment[[#This Row],[ESTIMATED]]-Entertainment[[#This Row],[ACTUAL]]</f>
        <v>0</v>
      </c>
      <c r="P32" s="7"/>
      <c r="Q32" s="7"/>
      <c r="S32" s="10" t="s">
        <v>13</v>
      </c>
      <c r="T32" s="5">
        <v>0</v>
      </c>
      <c r="U32" s="5">
        <v>40</v>
      </c>
      <c r="V32" s="7">
        <f>Transportation[[#This Row],[ESTIMATED]]-Transportation[[#This Row],[ACTUAL]]</f>
        <v>-40</v>
      </c>
    </row>
    <row r="33" spans="2:22" ht="14.25" customHeight="1">
      <c r="B33" s="35"/>
      <c r="C33" s="35"/>
      <c r="D33" s="36"/>
      <c r="E33" s="36"/>
      <c r="F33" s="36"/>
      <c r="G33" s="36"/>
      <c r="H33" s="36"/>
      <c r="L33" s="10" t="s">
        <v>48</v>
      </c>
      <c r="M33" s="5">
        <v>200</v>
      </c>
      <c r="N33" s="5">
        <v>0</v>
      </c>
      <c r="O33" s="7">
        <f>Entertainment[[#This Row],[ESTIMATED]]-Entertainment[[#This Row],[ACTUAL]]</f>
        <v>200</v>
      </c>
      <c r="P33" s="7"/>
      <c r="Q33" s="7"/>
      <c r="S33" s="10" t="s">
        <v>14</v>
      </c>
      <c r="T33" s="5">
        <v>0</v>
      </c>
      <c r="U33" s="5">
        <v>0</v>
      </c>
      <c r="V33" s="7">
        <f>Transportation[[#This Row],[ESTIMATED]]-Transportation[[#This Row],[ACTUAL]]</f>
        <v>0</v>
      </c>
    </row>
    <row r="34" spans="2:22" ht="14.25" customHeight="1">
      <c r="B34" s="35"/>
      <c r="C34" s="35"/>
      <c r="D34" s="36"/>
      <c r="E34" s="36"/>
      <c r="F34" s="36"/>
      <c r="G34" s="36"/>
      <c r="H34" s="36"/>
      <c r="I34" s="25"/>
      <c r="J34" s="25"/>
      <c r="K34" s="29"/>
      <c r="L34" s="46" t="s">
        <v>90</v>
      </c>
      <c r="M34" s="48">
        <f>SUBTOTAL(109,[ESTIMATED])</f>
        <v>600</v>
      </c>
      <c r="N34" s="48">
        <f>SUBTOTAL(109,[ACTUAL])</f>
        <v>400</v>
      </c>
      <c r="O34" s="48">
        <f>SUBTOTAL(109,[OVER/UNDER])</f>
        <v>200</v>
      </c>
      <c r="P34" s="9"/>
      <c r="Q34" s="9"/>
      <c r="R34" s="29"/>
      <c r="S34" s="46" t="s">
        <v>92</v>
      </c>
      <c r="T34" s="48">
        <f>SUBTOTAL(109,[ESTIMATED])</f>
        <v>100</v>
      </c>
      <c r="U34" s="48">
        <f>SUBTOTAL(109,[ACTUAL])</f>
        <v>165</v>
      </c>
      <c r="V34" s="48">
        <f>SUBTOTAL(103,[OVER/UNDER])</f>
        <v>3</v>
      </c>
    </row>
    <row r="35" spans="2:22" ht="14.25" customHeight="1">
      <c r="B35" s="35"/>
      <c r="C35" s="35"/>
      <c r="D35" s="36"/>
      <c r="E35" s="36"/>
      <c r="F35" s="36"/>
      <c r="G35" s="36"/>
      <c r="H35" s="36"/>
      <c r="K35" s="21"/>
      <c r="L35" s="67"/>
      <c r="M35" s="67"/>
      <c r="N35" s="67"/>
      <c r="O35" s="67"/>
      <c r="P35" s="34"/>
      <c r="Q35" s="9"/>
      <c r="R35" s="21"/>
      <c r="S35" s="67"/>
      <c r="T35" s="67"/>
      <c r="U35" s="67"/>
      <c r="V35" s="67"/>
    </row>
    <row r="36" spans="2:22" ht="14.25" customHeight="1">
      <c r="B36" s="35"/>
      <c r="C36" s="35"/>
      <c r="D36" s="36"/>
      <c r="E36" s="36"/>
      <c r="F36" s="36"/>
      <c r="G36" s="36"/>
      <c r="H36" s="36"/>
      <c r="K36" s="30"/>
      <c r="L36" s="31" t="s">
        <v>74</v>
      </c>
      <c r="M36" s="32"/>
      <c r="N36" s="21"/>
      <c r="O36" s="21"/>
      <c r="P36" s="21"/>
      <c r="Q36" s="20"/>
      <c r="R36" s="30"/>
      <c r="S36" s="31" t="s">
        <v>37</v>
      </c>
      <c r="T36" s="32"/>
      <c r="U36" s="21"/>
      <c r="V36" s="21"/>
    </row>
    <row r="37" spans="2:22" ht="14.25" customHeight="1">
      <c r="B37" s="35"/>
      <c r="C37" s="35"/>
      <c r="D37" s="36"/>
      <c r="E37" s="36"/>
      <c r="F37" s="36"/>
      <c r="G37" s="36"/>
      <c r="H37" s="45"/>
      <c r="K37" s="28" t="s">
        <v>99</v>
      </c>
      <c r="L37" s="16" t="s">
        <v>95</v>
      </c>
      <c r="M37" s="17" t="s">
        <v>96</v>
      </c>
      <c r="N37" s="17" t="s">
        <v>97</v>
      </c>
      <c r="O37" s="18" t="s">
        <v>98</v>
      </c>
      <c r="P37" s="8"/>
      <c r="Q37" s="8"/>
      <c r="R37" s="28" t="s">
        <v>99</v>
      </c>
      <c r="S37" s="16" t="s">
        <v>95</v>
      </c>
      <c r="T37" s="17" t="s">
        <v>96</v>
      </c>
      <c r="U37" s="17" t="s">
        <v>97</v>
      </c>
      <c r="V37" s="18" t="s">
        <v>98</v>
      </c>
    </row>
    <row r="38" spans="2:22" ht="14.25" customHeight="1">
      <c r="B38" s="35"/>
      <c r="C38" s="35"/>
      <c r="D38" s="36"/>
      <c r="E38" s="36"/>
      <c r="F38" s="36"/>
      <c r="G38" s="36"/>
      <c r="H38" s="36"/>
      <c r="L38" s="10" t="s">
        <v>18</v>
      </c>
      <c r="M38" s="5">
        <v>500</v>
      </c>
      <c r="N38" s="5">
        <v>450</v>
      </c>
      <c r="O38" s="7">
        <f>Printing[[#This Row],[ESTIMATED]]-Printing[[#This Row],[ACTUAL]]</f>
        <v>50</v>
      </c>
      <c r="P38" s="7"/>
      <c r="Q38" s="7"/>
      <c r="S38" s="15" t="s">
        <v>26</v>
      </c>
      <c r="T38" s="5">
        <v>0</v>
      </c>
      <c r="U38" s="5">
        <v>0</v>
      </c>
      <c r="V38" s="7">
        <f>OtherExpenses[[#This Row],[ESTIMATED]]-OtherExpenses[[#This Row],[ACTUAL]]</f>
        <v>0</v>
      </c>
    </row>
    <row r="39" spans="2:22" ht="14.25" customHeight="1">
      <c r="B39" s="35"/>
      <c r="C39" s="63"/>
      <c r="D39" s="63"/>
      <c r="E39" s="63"/>
      <c r="F39" s="63"/>
      <c r="G39" s="45"/>
      <c r="H39" s="36"/>
      <c r="L39" s="10" t="s">
        <v>19</v>
      </c>
      <c r="M39" s="5">
        <v>200</v>
      </c>
      <c r="N39" s="5">
        <v>175</v>
      </c>
      <c r="O39" s="7">
        <f>Printing[[#This Row],[ESTIMATED]]-Printing[[#This Row],[ACTUAL]]</f>
        <v>25</v>
      </c>
      <c r="P39" s="7"/>
      <c r="Q39" s="7"/>
      <c r="S39" s="10" t="s">
        <v>66</v>
      </c>
      <c r="T39" s="5">
        <v>40</v>
      </c>
      <c r="U39" s="5">
        <v>55</v>
      </c>
      <c r="V39" s="7">
        <f>OtherExpenses[[#This Row],[ESTIMATED]]-OtherExpenses[[#This Row],[ACTUAL]]</f>
        <v>-15</v>
      </c>
    </row>
    <row r="40" spans="2:22" ht="14.25" customHeight="1">
      <c r="B40" s="35"/>
      <c r="C40" s="35"/>
      <c r="D40" s="36"/>
      <c r="E40" s="36"/>
      <c r="F40" s="36"/>
      <c r="G40" s="36"/>
      <c r="H40" s="36"/>
      <c r="L40" s="10" t="s">
        <v>53</v>
      </c>
      <c r="M40" s="5">
        <v>100</v>
      </c>
      <c r="N40" s="5">
        <v>100</v>
      </c>
      <c r="O40" s="7">
        <f>Printing[[#This Row],[ESTIMATED]]-Printing[[#This Row],[ACTUAL]]</f>
        <v>0</v>
      </c>
      <c r="P40" s="7"/>
      <c r="Q40" s="7"/>
      <c r="S40" s="15" t="s">
        <v>57</v>
      </c>
      <c r="T40" s="5">
        <v>0</v>
      </c>
      <c r="U40" s="5">
        <v>0</v>
      </c>
      <c r="V40" s="7">
        <f>OtherExpenses[[#This Row],[ESTIMATED]]-OtherExpenses[[#This Row],[ACTUAL]]</f>
        <v>0</v>
      </c>
    </row>
    <row r="41" spans="2:22" ht="14.25" customHeight="1">
      <c r="B41" s="35"/>
      <c r="C41" s="35"/>
      <c r="D41" s="36"/>
      <c r="E41" s="36"/>
      <c r="F41" s="36"/>
      <c r="G41" s="36"/>
      <c r="H41" s="36"/>
      <c r="L41" s="10" t="s">
        <v>54</v>
      </c>
      <c r="M41" s="5">
        <v>0</v>
      </c>
      <c r="N41" s="5">
        <v>0</v>
      </c>
      <c r="O41" s="7">
        <f>Printing[[#This Row],[ESTIMATED]]-Printing[[#This Row],[ACTUAL]]</f>
        <v>0</v>
      </c>
      <c r="P41" s="7"/>
      <c r="Q41" s="7"/>
      <c r="S41" s="10" t="s">
        <v>58</v>
      </c>
      <c r="T41" s="5">
        <v>450</v>
      </c>
      <c r="U41" s="5">
        <v>450</v>
      </c>
      <c r="V41" s="7">
        <f>OtherExpenses[[#This Row],[ESTIMATED]]-OtherExpenses[[#This Row],[ACTUAL]]</f>
        <v>0</v>
      </c>
    </row>
    <row r="42" spans="2:22" ht="14.25" customHeight="1">
      <c r="B42" s="35"/>
      <c r="C42" s="35"/>
      <c r="D42" s="36"/>
      <c r="E42" s="36"/>
      <c r="F42" s="36"/>
      <c r="G42" s="36"/>
      <c r="H42" s="36"/>
      <c r="I42" s="25"/>
      <c r="J42" s="25"/>
      <c r="L42" s="10" t="s">
        <v>55</v>
      </c>
      <c r="M42" s="5">
        <v>25</v>
      </c>
      <c r="N42" s="5">
        <v>25</v>
      </c>
      <c r="O42" s="7">
        <f>Printing[[#This Row],[ESTIMATED]]-Printing[[#This Row],[ACTUAL]]</f>
        <v>0</v>
      </c>
      <c r="P42" s="7"/>
      <c r="Q42" s="7"/>
      <c r="S42" s="10" t="s">
        <v>59</v>
      </c>
      <c r="T42" s="5">
        <v>20</v>
      </c>
      <c r="U42" s="5">
        <v>50</v>
      </c>
      <c r="V42" s="7">
        <f>OtherExpenses[[#This Row],[ESTIMATED]]-OtherExpenses[[#This Row],[ACTUAL]]</f>
        <v>-30</v>
      </c>
    </row>
    <row r="43" spans="2:22" ht="14.25" customHeight="1">
      <c r="B43" s="35"/>
      <c r="C43" s="35"/>
      <c r="D43" s="36"/>
      <c r="E43" s="36"/>
      <c r="F43" s="36"/>
      <c r="G43" s="36"/>
      <c r="H43" s="36"/>
      <c r="L43" s="10" t="s">
        <v>20</v>
      </c>
      <c r="M43" s="5">
        <v>75</v>
      </c>
      <c r="N43" s="5">
        <v>80</v>
      </c>
      <c r="O43" s="7">
        <f>Printing[[#This Row],[ESTIMATED]]-Printing[[#This Row],[ACTUAL]]</f>
        <v>-5</v>
      </c>
      <c r="P43" s="7"/>
      <c r="Q43" s="7"/>
      <c r="S43" s="10" t="s">
        <v>35</v>
      </c>
      <c r="T43" s="5">
        <v>30</v>
      </c>
      <c r="U43" s="5">
        <v>20</v>
      </c>
      <c r="V43" s="7">
        <f>OtherExpenses[[#This Row],[ESTIMATED]]-OtherExpenses[[#This Row],[ACTUAL]]</f>
        <v>10</v>
      </c>
    </row>
    <row r="44" spans="2:22" ht="14.25" customHeight="1">
      <c r="B44" s="35"/>
      <c r="C44" s="35"/>
      <c r="D44" s="36"/>
      <c r="E44" s="36"/>
      <c r="F44" s="36"/>
      <c r="G44" s="36"/>
      <c r="H44" s="36"/>
      <c r="L44" s="10" t="s">
        <v>56</v>
      </c>
      <c r="M44" s="5">
        <v>35</v>
      </c>
      <c r="N44" s="5">
        <v>40</v>
      </c>
      <c r="O44" s="7">
        <f>Printing[[#This Row],[ESTIMATED]]-Printing[[#This Row],[ACTUAL]]</f>
        <v>-5</v>
      </c>
      <c r="P44" s="7"/>
      <c r="Q44" s="7"/>
      <c r="S44" s="10" t="s">
        <v>60</v>
      </c>
      <c r="T44" s="5">
        <v>45</v>
      </c>
      <c r="U44" s="5">
        <v>46</v>
      </c>
      <c r="V44" s="7">
        <f>OtherExpenses[[#This Row],[ESTIMATED]]-OtherExpenses[[#This Row],[ACTUAL]]</f>
        <v>-1</v>
      </c>
    </row>
    <row r="45" spans="2:22" ht="14.25" customHeight="1">
      <c r="B45" s="35"/>
      <c r="C45" s="35"/>
      <c r="D45" s="36"/>
      <c r="E45" s="36"/>
      <c r="F45" s="36"/>
      <c r="G45" s="36"/>
      <c r="H45" s="45"/>
      <c r="L45" s="10" t="s">
        <v>38</v>
      </c>
      <c r="M45" s="5">
        <v>0</v>
      </c>
      <c r="N45" s="5">
        <v>0</v>
      </c>
      <c r="O45" s="7">
        <f>Printing[[#This Row],[ESTIMATED]]-Printing[[#This Row],[ACTUAL]]</f>
        <v>0</v>
      </c>
      <c r="P45" s="7"/>
      <c r="Q45" s="7"/>
      <c r="S45" s="10" t="s">
        <v>61</v>
      </c>
      <c r="T45" s="5">
        <v>0</v>
      </c>
      <c r="U45" s="5">
        <v>0</v>
      </c>
      <c r="V45" s="7">
        <f>OtherExpenses[[#This Row],[ESTIMATED]]-OtherExpenses[[#This Row],[ACTUAL]]</f>
        <v>0</v>
      </c>
    </row>
    <row r="46" spans="2:22" ht="14.25" customHeight="1">
      <c r="B46" s="35"/>
      <c r="C46" s="35"/>
      <c r="D46" s="36"/>
      <c r="E46" s="36"/>
      <c r="F46" s="36"/>
      <c r="G46" s="36"/>
      <c r="H46" s="36"/>
      <c r="L46" s="10" t="s">
        <v>21</v>
      </c>
      <c r="M46" s="5">
        <v>0</v>
      </c>
      <c r="N46" s="5">
        <v>0</v>
      </c>
      <c r="O46" s="7">
        <f>Printing[[#This Row],[ESTIMATED]]-Printing[[#This Row],[ACTUAL]]</f>
        <v>0</v>
      </c>
      <c r="P46" s="7"/>
      <c r="Q46" s="7"/>
      <c r="S46" s="10" t="s">
        <v>36</v>
      </c>
      <c r="T46" s="5">
        <v>300</v>
      </c>
      <c r="U46" s="5">
        <v>400</v>
      </c>
      <c r="V46" s="7">
        <f>OtherExpenses[[#This Row],[ESTIMATED]]-OtherExpenses[[#This Row],[ACTUAL]]</f>
        <v>-100</v>
      </c>
    </row>
    <row r="47" spans="2:22" ht="14.25" customHeight="1">
      <c r="B47" s="35"/>
      <c r="C47" s="63"/>
      <c r="D47" s="63"/>
      <c r="E47" s="63"/>
      <c r="F47" s="63"/>
      <c r="G47" s="45"/>
      <c r="H47" s="36"/>
      <c r="K47" s="29"/>
      <c r="L47" s="46" t="s">
        <v>88</v>
      </c>
      <c r="M47" s="48">
        <f>SUBTOTAL(109,[ESTIMATED])</f>
        <v>935</v>
      </c>
      <c r="N47" s="48">
        <f>SUBTOTAL(109,[ACTUAL])</f>
        <v>870</v>
      </c>
      <c r="O47" s="48">
        <f>SUBTOTAL(103,[OVER/UNDER])</f>
        <v>9</v>
      </c>
      <c r="P47" s="9"/>
      <c r="Q47" s="9"/>
      <c r="S47" s="10" t="s">
        <v>62</v>
      </c>
      <c r="T47" s="5">
        <v>0</v>
      </c>
      <c r="U47" s="5">
        <v>0</v>
      </c>
      <c r="V47" s="7">
        <f>OtherExpenses[[#This Row],[ESTIMATED]]-OtherExpenses[[#This Row],[ACTUAL]]</f>
        <v>0</v>
      </c>
    </row>
    <row r="48" spans="2:22" ht="14.25" customHeight="1">
      <c r="B48" s="35"/>
      <c r="C48" s="35"/>
      <c r="D48" s="36"/>
      <c r="E48" s="36"/>
      <c r="F48" s="36"/>
      <c r="G48" s="36"/>
      <c r="H48" s="36"/>
      <c r="K48" s="21"/>
      <c r="L48" s="67"/>
      <c r="M48" s="67"/>
      <c r="N48" s="67"/>
      <c r="O48" s="67"/>
      <c r="P48" s="9"/>
      <c r="Q48" s="9"/>
      <c r="R48" s="29"/>
      <c r="S48" s="46" t="s">
        <v>78</v>
      </c>
      <c r="T48" s="48">
        <f>SUBTOTAL(109,[ESTIMATED])</f>
        <v>885</v>
      </c>
      <c r="U48" s="48">
        <f>SUBTOTAL(109,[ACTUAL])</f>
        <v>1021</v>
      </c>
      <c r="V48" s="48">
        <f>SUBTOTAL(109,[OVER/UNDER])</f>
        <v>-136</v>
      </c>
    </row>
    <row r="49" spans="2:17" ht="14.25" customHeight="1">
      <c r="B49" s="35"/>
      <c r="C49" s="35"/>
      <c r="D49" s="36"/>
      <c r="E49" s="36"/>
      <c r="F49" s="36"/>
      <c r="G49" s="36"/>
      <c r="H49" s="36"/>
      <c r="K49" s="30"/>
      <c r="L49" s="31" t="s">
        <v>22</v>
      </c>
      <c r="M49" s="32"/>
      <c r="N49" s="21"/>
      <c r="O49" s="21"/>
      <c r="P49" s="21"/>
      <c r="Q49" s="21"/>
    </row>
    <row r="50" spans="2:17" ht="14.25" customHeight="1">
      <c r="B50" s="35"/>
      <c r="C50" s="35"/>
      <c r="D50" s="36"/>
      <c r="E50" s="36"/>
      <c r="F50" s="36"/>
      <c r="G50" s="36"/>
      <c r="H50" s="36"/>
      <c r="K50" t="s">
        <v>99</v>
      </c>
      <c r="L50" s="19" t="s">
        <v>95</v>
      </c>
      <c r="M50" s="18" t="s">
        <v>0</v>
      </c>
      <c r="N50" s="18" t="s">
        <v>1</v>
      </c>
      <c r="O50" s="26" t="s">
        <v>67</v>
      </c>
      <c r="P50" s="7"/>
      <c r="Q50" s="7"/>
    </row>
    <row r="51" spans="2:17" ht="14.25" customHeight="1">
      <c r="B51" s="35"/>
      <c r="C51" s="35"/>
      <c r="D51" s="36"/>
      <c r="E51" s="36"/>
      <c r="F51" s="36"/>
      <c r="G51" s="36"/>
      <c r="H51" s="36"/>
      <c r="L51" s="10" t="s">
        <v>23</v>
      </c>
      <c r="M51" s="5">
        <v>1300</v>
      </c>
      <c r="N51" s="5">
        <v>1300</v>
      </c>
      <c r="O51" s="7">
        <f>Photography[[#This Row],[Estimated]]-Photography[[#This Row],[Actual]]</f>
        <v>0</v>
      </c>
      <c r="P51" s="7"/>
      <c r="Q51" s="7"/>
    </row>
    <row r="52" spans="2:17" ht="14.25" customHeight="1">
      <c r="B52" s="35"/>
      <c r="C52" s="35"/>
      <c r="D52" s="36"/>
      <c r="E52" s="36"/>
      <c r="F52" s="36"/>
      <c r="G52" s="36"/>
      <c r="H52" s="36"/>
      <c r="L52" s="10" t="s">
        <v>24</v>
      </c>
      <c r="M52" s="5"/>
      <c r="N52" s="5"/>
      <c r="O52" s="7">
        <f>Photography[[#This Row],[Estimated]]-Photography[[#This Row],[Actual]]</f>
        <v>0</v>
      </c>
      <c r="P52" s="7"/>
      <c r="Q52" s="7"/>
    </row>
    <row r="53" spans="2:17" ht="14.25" customHeight="1">
      <c r="B53" s="35"/>
      <c r="C53" s="35"/>
      <c r="D53" s="36"/>
      <c r="E53" s="36"/>
      <c r="F53" s="36"/>
      <c r="G53" s="36"/>
      <c r="H53" s="36"/>
      <c r="L53" s="10" t="s">
        <v>49</v>
      </c>
      <c r="M53" s="5">
        <v>25</v>
      </c>
      <c r="N53" s="5">
        <v>25</v>
      </c>
      <c r="O53" s="7">
        <f>Photography[[#This Row],[Estimated]]-Photography[[#This Row],[Actual]]</f>
        <v>0</v>
      </c>
      <c r="P53" s="7"/>
      <c r="Q53" s="7"/>
    </row>
    <row r="54" spans="2:17" ht="14.25" customHeight="1">
      <c r="B54" s="35"/>
      <c r="C54" s="35"/>
      <c r="D54" s="36"/>
      <c r="E54" s="36"/>
      <c r="F54" s="36"/>
      <c r="G54" s="36"/>
      <c r="H54" s="36"/>
      <c r="L54" s="10" t="s">
        <v>50</v>
      </c>
      <c r="M54" s="5">
        <v>100</v>
      </c>
      <c r="N54" s="5">
        <v>100</v>
      </c>
      <c r="O54" s="7">
        <f>Photography[[#This Row],[Estimated]]-Photography[[#This Row],[Actual]]</f>
        <v>0</v>
      </c>
      <c r="P54" s="7"/>
      <c r="Q54" s="7"/>
    </row>
    <row r="55" spans="2:17" ht="14.25" customHeight="1">
      <c r="B55" s="35"/>
      <c r="C55" s="35"/>
      <c r="D55" s="36"/>
      <c r="E55" s="36"/>
      <c r="F55" s="36"/>
      <c r="G55" s="36"/>
      <c r="H55" s="36"/>
      <c r="L55" s="10" t="s">
        <v>25</v>
      </c>
      <c r="M55" s="5">
        <v>200</v>
      </c>
      <c r="N55" s="5">
        <v>150</v>
      </c>
      <c r="O55" s="7">
        <f>Photography[[#This Row],[Estimated]]-Photography[[#This Row],[Actual]]</f>
        <v>50</v>
      </c>
      <c r="P55" s="7"/>
      <c r="Q55" s="7"/>
    </row>
    <row r="56" spans="2:17" ht="14.25" customHeight="1">
      <c r="B56" s="35"/>
      <c r="C56" s="35"/>
      <c r="D56" s="36"/>
      <c r="E56" s="36"/>
      <c r="F56" s="36"/>
      <c r="G56" s="36"/>
      <c r="H56" s="36"/>
      <c r="K56" s="29"/>
      <c r="L56" s="46" t="s">
        <v>76</v>
      </c>
      <c r="M56" s="48">
        <f>SUBTOTAL(109,[Estimated])</f>
        <v>1625</v>
      </c>
      <c r="N56" s="48">
        <f>SUBTOTAL(109,[Actual])</f>
        <v>1575</v>
      </c>
      <c r="O56" s="48">
        <f>SUBTOTAL(109,[Over/Under])</f>
        <v>50</v>
      </c>
      <c r="P56" s="9"/>
      <c r="Q56" s="9"/>
    </row>
    <row r="57" spans="2:8" ht="15.75" customHeight="1">
      <c r="B57" s="35"/>
      <c r="C57" s="35"/>
      <c r="D57" s="36"/>
      <c r="E57" s="36"/>
      <c r="F57" s="36"/>
      <c r="G57" s="36"/>
      <c r="H57" s="36"/>
    </row>
    <row r="60" spans="12:15" ht="12.75">
      <c r="L60" s="1"/>
      <c r="M60" s="1"/>
      <c r="N60" s="1"/>
      <c r="O60" s="1"/>
    </row>
    <row r="61" spans="12:17" ht="12.75">
      <c r="L61" s="1"/>
      <c r="M61" s="1"/>
      <c r="N61" s="1"/>
      <c r="O61" s="1"/>
      <c r="P61" s="1"/>
      <c r="Q61" s="1"/>
    </row>
    <row r="62" spans="16:17" ht="12.75">
      <c r="P62" s="1"/>
      <c r="Q62" s="1"/>
    </row>
    <row r="65" spans="12:15" ht="12.75">
      <c r="L65" s="13"/>
      <c r="M65" s="13"/>
      <c r="N65" s="13"/>
      <c r="O65" s="13"/>
    </row>
    <row r="66" spans="16:17" ht="12.75">
      <c r="P66" s="13"/>
      <c r="Q66" s="13"/>
    </row>
  </sheetData>
  <mergeCells count="14">
    <mergeCell ref="L48:O48"/>
    <mergeCell ref="S35:V35"/>
    <mergeCell ref="S28:V28"/>
    <mergeCell ref="S20:V20"/>
    <mergeCell ref="S11:V11"/>
    <mergeCell ref="D6:E6"/>
    <mergeCell ref="S10:V10"/>
    <mergeCell ref="L28:O28"/>
    <mergeCell ref="C47:F47"/>
    <mergeCell ref="C39:F39"/>
    <mergeCell ref="C11:F13"/>
    <mergeCell ref="L16:O16"/>
    <mergeCell ref="L29:O29"/>
    <mergeCell ref="L35:O35"/>
  </mergeCells>
  <conditionalFormatting sqref="F17:G26 I12:J21 H15:H24">
    <cfRule type="dataBar" priority="130">
      <dataBar minLength="0" maxLength="100">
        <cfvo type="min"/>
        <cfvo type="max"/>
        <color theme="4" tint="0.39998000860214233"/>
      </dataBar>
      <extLst>
        <ext xmlns:x14="http://schemas.microsoft.com/office/spreadsheetml/2009/9/main" uri="{B025F937-C7B1-47D3-B67F-A62EFF666E3E}">
          <x14:id>{E9299B05-310B-472D-BE31-5920E21F680D}</x14:id>
        </ext>
      </extLst>
    </cfRule>
  </conditionalFormatting>
  <conditionalFormatting sqref="O1:O1048576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V1:V104857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25" bottom="0.25" header="0.3" footer="0.3"/>
  <pageSetup fitToWidth="0" fitToHeight="1" horizontalDpi="600" verticalDpi="600" orientation="portrait" scale="94" r:id="rId13"/>
  <colBreaks count="2" manualBreakCount="2">
    <brk id="9" max="16383" man="1"/>
    <brk id="16" max="16383" man="1"/>
  </colBreaks>
  <drawing r:id="rId12"/>
  <tableParts>
    <tablePart r:id="rId9"/>
    <tablePart r:id="rId11"/>
    <tablePart r:id="rId10"/>
    <tablePart r:id="rId4"/>
    <tablePart r:id="rId8"/>
    <tablePart r:id="rId3"/>
    <tablePart r:id="rId1"/>
    <tablePart r:id="rId5"/>
    <tablePart r:id="rId2"/>
    <tablePart r:id="rId6"/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299B05-310B-472D-BE31-5920E21F680D}">
            <x14:dataBar minLength="0" maxLength="100" axisPosition="middle">
              <x14:cfvo type="autoMin"/>
              <x14:cfvo type="autoMax"/>
              <x14:negativeFillColor theme="0" tint="-0.24997000396251678"/>
              <x14:axisColor theme="7" tint="0.24998000264167786"/>
            </x14:dataBar>
            <x14:dxf/>
          </x14:cfRule>
          <xm:sqref>F17:G26 I12:J21 H15:H24</xm:sqref>
        </x14:conditionalFormatting>
        <x14:conditionalFormatting xmlns:xm="http://schemas.microsoft.com/office/excel/2006/main">
          <x14:cfRule type="iconSet" priority="132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Gray" iconId="0"/>
              <x14:cfIcon iconSet="NoIcons" iconId="0"/>
              <x14:cfIcon iconSet="3ArrowsGray" iconId="2"/>
            </x14:iconSet>
            <x14:dxf/>
          </x14:cfRule>
          <xm:sqref>V38:V47 V31:V33 V23:V26 V14:V18 O51:O55 O38:O46 O32:O33 O19:O26 O4:O14 V4:V8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2489348-6ADE-41B6-ADC5-AEEFEA7BAE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Anthony</cp:lastModifiedBy>
  <dcterms:created xsi:type="dcterms:W3CDTF">2015-11-25T19:20:24Z</dcterms:created>
  <dcterms:modified xsi:type="dcterms:W3CDTF">2015-12-10T22:58:24Z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TC040368589991</vt:lpwstr>
  </property>
</Properties>
</file>