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2390" windowHeight="9045" activeTab="0"/>
  </bookViews>
  <sheets>
    <sheet name="Business Structure" sheetId="1" r:id="rId1"/>
    <sheet name="Tax Calculations" sheetId="2" r:id="rId2"/>
  </sheets>
  <definedNames>
    <definedName name="Individual_Income_Tax_Rates">'Tax Calculations'!$A$8:$A$13</definedName>
    <definedName name="Net_income_for_business">'Business Structure'!$B$9</definedName>
  </definedNames>
  <calcPr fullCalcOnLoad="1"/>
</workbook>
</file>

<file path=xl/sharedStrings.xml><?xml version="1.0" encoding="utf-8"?>
<sst xmlns="http://schemas.openxmlformats.org/spreadsheetml/2006/main" count="122" uniqueCount="84">
  <si>
    <t>Partnership</t>
  </si>
  <si>
    <t>S Corporation</t>
  </si>
  <si>
    <t>Corporation</t>
  </si>
  <si>
    <t>Sole Proprietorship</t>
  </si>
  <si>
    <t>Percent that is self-employment income</t>
  </si>
  <si>
    <t>N/A</t>
  </si>
  <si>
    <t xml:space="preserve">   Self-employment tax</t>
  </si>
  <si>
    <t xml:space="preserve">   Federal income tax</t>
  </si>
  <si>
    <t xml:space="preserve">   State income tax</t>
  </si>
  <si>
    <t>Tax on business return:</t>
  </si>
  <si>
    <t>Tax on future year dividend on personal return:</t>
  </si>
  <si>
    <t>Salary from business</t>
  </si>
  <si>
    <t>Yes</t>
  </si>
  <si>
    <t>Low</t>
  </si>
  <si>
    <t>Owner's marginal tax rate</t>
  </si>
  <si>
    <t>Individual Income Tax Rates</t>
  </si>
  <si>
    <t>Maximum earnings</t>
  </si>
  <si>
    <t>Medicare tax rate</t>
  </si>
  <si>
    <t>Limited Liability Corporation (LLC)</t>
  </si>
  <si>
    <t>FICA Tax for Employees and Businesses</t>
  </si>
  <si>
    <t>Individual Tax</t>
  </si>
  <si>
    <t xml:space="preserve">      Total individual tax</t>
  </si>
  <si>
    <t>FICA tax withheld from salary</t>
  </si>
  <si>
    <t>FICA tax withheld from wages</t>
  </si>
  <si>
    <t>Business Tax</t>
  </si>
  <si>
    <t>Estimated Tax Liability Caused by Business</t>
  </si>
  <si>
    <t>Protection from personal liability</t>
  </si>
  <si>
    <t>High</t>
  </si>
  <si>
    <t>Business tax return required</t>
  </si>
  <si>
    <t>None</t>
  </si>
  <si>
    <t>Form 1065</t>
  </si>
  <si>
    <t>Form 1120S</t>
  </si>
  <si>
    <t>Tax is</t>
  </si>
  <si>
    <t>+</t>
  </si>
  <si>
    <t>Corporate Tax Rate Schedule</t>
  </si>
  <si>
    <t xml:space="preserve">If taxable income is </t>
  </si>
  <si>
    <t xml:space="preserve">Over </t>
  </si>
  <si>
    <t>But not over</t>
  </si>
  <si>
    <t>Owner's share of income</t>
  </si>
  <si>
    <t>Total</t>
  </si>
  <si>
    <t>Net income for business</t>
  </si>
  <si>
    <t>Salary received from business</t>
  </si>
  <si>
    <t>Self-Employment (SE) Tax</t>
  </si>
  <si>
    <t>SE income from business</t>
  </si>
  <si>
    <t>Other SE income</t>
  </si>
  <si>
    <t>Total SE income</t>
  </si>
  <si>
    <t>Medicare tax</t>
  </si>
  <si>
    <t>Social security tax</t>
  </si>
  <si>
    <t>Limited Liability Corporation</t>
  </si>
  <si>
    <t>Taxable social security income</t>
  </si>
  <si>
    <t>Business income currently taxable to owners</t>
  </si>
  <si>
    <t>Business income taxable to business</t>
  </si>
  <si>
    <t>Total tax on individual income</t>
  </si>
  <si>
    <t>Total tax on business income</t>
  </si>
  <si>
    <t>Total tax on combined income</t>
  </si>
  <si>
    <t xml:space="preserve">      Total tax paid by business</t>
  </si>
  <si>
    <t>State income tax rate on business income</t>
  </si>
  <si>
    <t>State income tax rate on individual income</t>
  </si>
  <si>
    <t>Gray cells will be calculated for you. You do not need to enter anything into them.</t>
  </si>
  <si>
    <t>Required protection from personal liability</t>
  </si>
  <si>
    <t>Planned number of owners</t>
  </si>
  <si>
    <t>Business Structure Selector</t>
  </si>
  <si>
    <t>Owner's other income subject to self-employment tax</t>
  </si>
  <si>
    <t>Option available?</t>
  </si>
  <si>
    <t>Income from business subject to self-employment tax</t>
  </si>
  <si>
    <t xml:space="preserve">   Tax saved on self-employment tax deduction</t>
  </si>
  <si>
    <t>Social security tax rate</t>
  </si>
  <si>
    <t>Total SE tax</t>
  </si>
  <si>
    <t>[Company Name]</t>
  </si>
  <si>
    <t>[Date]</t>
  </si>
  <si>
    <t>If no, reason option not available</t>
  </si>
  <si>
    <t>[Company Name] CONFIDENTIAL</t>
  </si>
  <si>
    <t>Owner's share</t>
  </si>
  <si>
    <t>Tax on individual tax return:</t>
  </si>
  <si>
    <t>Gray cells will be calculated for you. You do not need to enter anything in them.</t>
  </si>
  <si>
    <t>Election to be treated as corporation? (Yes/No)</t>
  </si>
  <si>
    <t>Form 1120</t>
  </si>
  <si>
    <t>Tax Calculations</t>
  </si>
  <si>
    <t>Total 
corporate tax</t>
  </si>
  <si>
    <t xml:space="preserve">Of the 
amount over </t>
  </si>
  <si>
    <r>
      <t xml:space="preserve">Effective tax rate </t>
    </r>
    <r>
      <rPr>
        <b/>
        <sz val="10"/>
        <rFont val="Arial"/>
        <family val="0"/>
      </rPr>
      <t>—</t>
    </r>
    <r>
      <rPr>
        <b/>
        <sz val="10"/>
        <rFont val="Arial"/>
        <family val="2"/>
      </rPr>
      <t xml:space="preserve"> individual income</t>
    </r>
  </si>
  <si>
    <t>Effective tax rate — business income</t>
  </si>
  <si>
    <t>Effective tax rate — combined income</t>
  </si>
  <si>
    <t>———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</si>
</sst>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dashed"/>
      <top style="thin">
        <color indexed="22"/>
      </top>
      <bottom style="thin"/>
    </border>
    <border>
      <left style="thin"/>
      <right style="dashed"/>
      <top>
        <color indexed="63"/>
      </top>
      <bottom style="thin"/>
    </border>
    <border>
      <left style="thin"/>
      <right style="dashed"/>
      <top>
        <color indexed="63"/>
      </top>
      <bottom style="medium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>
        <color indexed="22"/>
      </bottom>
    </border>
    <border>
      <left style="dashed"/>
      <right style="medium"/>
      <top>
        <color indexed="63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dashed"/>
      <right style="dashed"/>
      <top style="thin">
        <color indexed="22"/>
      </top>
      <bottom style="thin"/>
    </border>
    <border>
      <left style="dashed"/>
      <right style="medium"/>
      <top style="thin">
        <color indexed="22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 style="dashed"/>
      <right style="medium"/>
      <top style="thin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thin"/>
      <right style="dashed"/>
      <top style="double"/>
      <bottom>
        <color indexed="63"/>
      </bottom>
    </border>
    <border>
      <left style="dashed"/>
      <right style="dashed"/>
      <top style="double"/>
      <bottom>
        <color indexed="63"/>
      </bottom>
    </border>
    <border>
      <left style="dashed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ashed"/>
      <right style="medium"/>
      <top>
        <color indexed="63"/>
      </top>
      <bottom style="double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1" xfId="0" applyFill="1" applyBorder="1" applyAlignment="1">
      <alignment/>
    </xf>
    <xf numFmtId="0" fontId="0" fillId="0" borderId="3" xfId="0" applyBorder="1" applyAlignment="1">
      <alignment/>
    </xf>
    <xf numFmtId="10" fontId="0" fillId="3" borderId="4" xfId="0" applyNumberFormat="1" applyFill="1" applyBorder="1" applyAlignment="1">
      <alignment/>
    </xf>
    <xf numFmtId="0" fontId="0" fillId="0" borderId="4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9" fillId="4" borderId="5" xfId="0" applyFont="1" applyFill="1" applyBorder="1" applyAlignment="1">
      <alignment horizontal="center" wrapText="1"/>
    </xf>
    <xf numFmtId="0" fontId="9" fillId="4" borderId="6" xfId="0" applyFont="1" applyFill="1" applyBorder="1" applyAlignment="1">
      <alignment horizont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3" borderId="8" xfId="0" applyNumberFormat="1" applyFill="1" applyBorder="1" applyAlignment="1">
      <alignment/>
    </xf>
    <xf numFmtId="164" fontId="0" fillId="0" borderId="8" xfId="0" applyNumberFormat="1" applyFill="1" applyBorder="1" applyAlignment="1">
      <alignment/>
    </xf>
    <xf numFmtId="164" fontId="0" fillId="0" borderId="8" xfId="0" applyNumberFormat="1" applyBorder="1" applyAlignment="1">
      <alignment/>
    </xf>
    <xf numFmtId="9" fontId="0" fillId="0" borderId="8" xfId="0" applyNumberFormat="1" applyBorder="1" applyAlignment="1">
      <alignment/>
    </xf>
    <xf numFmtId="10" fontId="0" fillId="0" borderId="8" xfId="0" applyNumberFormat="1" applyBorder="1" applyAlignment="1">
      <alignment/>
    </xf>
    <xf numFmtId="10" fontId="0" fillId="0" borderId="9" xfId="0" applyNumberFormat="1" applyBorder="1" applyAlignment="1">
      <alignment/>
    </xf>
    <xf numFmtId="0" fontId="9" fillId="4" borderId="3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right" indent="1"/>
    </xf>
    <xf numFmtId="0" fontId="0" fillId="3" borderId="11" xfId="0" applyFill="1" applyBorder="1" applyAlignment="1">
      <alignment horizontal="right" wrapText="1" indent="1"/>
    </xf>
    <xf numFmtId="0" fontId="0" fillId="3" borderId="12" xfId="0" applyFill="1" applyBorder="1" applyAlignment="1">
      <alignment horizontal="right" indent="1"/>
    </xf>
    <xf numFmtId="0" fontId="0" fillId="5" borderId="13" xfId="0" applyFill="1" applyBorder="1" applyAlignment="1">
      <alignment horizontal="right" indent="1"/>
    </xf>
    <xf numFmtId="164" fontId="0" fillId="3" borderId="14" xfId="0" applyNumberFormat="1" applyFill="1" applyBorder="1" applyAlignment="1">
      <alignment horizontal="right" indent="1"/>
    </xf>
    <xf numFmtId="164" fontId="0" fillId="3" borderId="11" xfId="0" applyNumberFormat="1" applyFill="1" applyBorder="1" applyAlignment="1">
      <alignment horizontal="right" indent="1"/>
    </xf>
    <xf numFmtId="9" fontId="0" fillId="3" borderId="11" xfId="0" applyNumberFormat="1" applyFill="1" applyBorder="1" applyAlignment="1">
      <alignment horizontal="right" indent="1"/>
    </xf>
    <xf numFmtId="0" fontId="0" fillId="2" borderId="11" xfId="0" applyFill="1" applyBorder="1" applyAlignment="1">
      <alignment horizontal="right" indent="1"/>
    </xf>
    <xf numFmtId="9" fontId="0" fillId="2" borderId="11" xfId="0" applyNumberFormat="1" applyFill="1" applyBorder="1" applyAlignment="1">
      <alignment horizontal="right" indent="1"/>
    </xf>
    <xf numFmtId="3" fontId="0" fillId="3" borderId="11" xfId="0" applyNumberFormat="1" applyFill="1" applyBorder="1" applyAlignment="1">
      <alignment horizontal="right" indent="1"/>
    </xf>
    <xf numFmtId="3" fontId="0" fillId="3" borderId="15" xfId="0" applyNumberFormat="1" applyFill="1" applyBorder="1" applyAlignment="1">
      <alignment horizontal="right" indent="1"/>
    </xf>
    <xf numFmtId="0" fontId="0" fillId="3" borderId="15" xfId="0" applyFill="1" applyBorder="1" applyAlignment="1">
      <alignment horizontal="right" indent="1"/>
    </xf>
    <xf numFmtId="164" fontId="1" fillId="3" borderId="15" xfId="0" applyNumberFormat="1" applyFont="1" applyFill="1" applyBorder="1" applyAlignment="1">
      <alignment horizontal="right" indent="1"/>
    </xf>
    <xf numFmtId="164" fontId="1" fillId="3" borderId="11" xfId="0" applyNumberFormat="1" applyFont="1" applyFill="1" applyBorder="1" applyAlignment="1">
      <alignment horizontal="right" indent="1"/>
    </xf>
    <xf numFmtId="10" fontId="1" fillId="3" borderId="11" xfId="0" applyNumberFormat="1" applyFont="1" applyFill="1" applyBorder="1" applyAlignment="1">
      <alignment horizontal="right" indent="1"/>
    </xf>
    <xf numFmtId="10" fontId="1" fillId="3" borderId="16" xfId="0" applyNumberFormat="1" applyFont="1" applyFill="1" applyBorder="1" applyAlignment="1">
      <alignment horizontal="right" indent="1"/>
    </xf>
    <xf numFmtId="0" fontId="0" fillId="3" borderId="17" xfId="0" applyFill="1" applyBorder="1" applyAlignment="1">
      <alignment horizontal="right" indent="1"/>
    </xf>
    <xf numFmtId="0" fontId="0" fillId="3" borderId="8" xfId="0" applyFill="1" applyBorder="1" applyAlignment="1">
      <alignment horizontal="right" indent="1"/>
    </xf>
    <xf numFmtId="0" fontId="0" fillId="3" borderId="17" xfId="0" applyFill="1" applyBorder="1" applyAlignment="1">
      <alignment horizontal="right" wrapText="1" indent="1"/>
    </xf>
    <xf numFmtId="0" fontId="0" fillId="3" borderId="8" xfId="0" applyFill="1" applyBorder="1" applyAlignment="1">
      <alignment horizontal="right" wrapText="1" indent="1"/>
    </xf>
    <xf numFmtId="0" fontId="0" fillId="0" borderId="8" xfId="0" applyFill="1" applyBorder="1" applyAlignment="1">
      <alignment horizontal="right" indent="1"/>
    </xf>
    <xf numFmtId="0" fontId="0" fillId="3" borderId="18" xfId="0" applyFill="1" applyBorder="1" applyAlignment="1">
      <alignment horizontal="right" indent="1"/>
    </xf>
    <xf numFmtId="0" fontId="0" fillId="3" borderId="19" xfId="0" applyFill="1" applyBorder="1" applyAlignment="1">
      <alignment horizontal="right" indent="1"/>
    </xf>
    <xf numFmtId="0" fontId="0" fillId="5" borderId="20" xfId="0" applyFill="1" applyBorder="1" applyAlignment="1">
      <alignment horizontal="right" indent="1"/>
    </xf>
    <xf numFmtId="164" fontId="0" fillId="3" borderId="21" xfId="0" applyNumberFormat="1" applyFill="1" applyBorder="1" applyAlignment="1">
      <alignment horizontal="right" indent="1"/>
    </xf>
    <xf numFmtId="164" fontId="0" fillId="3" borderId="22" xfId="0" applyNumberFormat="1" applyFill="1" applyBorder="1" applyAlignment="1">
      <alignment horizontal="right" indent="1"/>
    </xf>
    <xf numFmtId="164" fontId="0" fillId="3" borderId="17" xfId="0" applyNumberFormat="1" applyFill="1" applyBorder="1" applyAlignment="1">
      <alignment horizontal="right" indent="1"/>
    </xf>
    <xf numFmtId="164" fontId="0" fillId="3" borderId="8" xfId="0" applyNumberFormat="1" applyFill="1" applyBorder="1" applyAlignment="1">
      <alignment horizontal="right" indent="1"/>
    </xf>
    <xf numFmtId="9" fontId="0" fillId="3" borderId="17" xfId="0" applyNumberFormat="1" applyFill="1" applyBorder="1" applyAlignment="1">
      <alignment horizontal="right" indent="1"/>
    </xf>
    <xf numFmtId="9" fontId="0" fillId="0" borderId="17" xfId="0" applyNumberFormat="1" applyBorder="1" applyAlignment="1">
      <alignment horizontal="right" indent="1"/>
    </xf>
    <xf numFmtId="9" fontId="0" fillId="3" borderId="8" xfId="0" applyNumberFormat="1" applyFill="1" applyBorder="1" applyAlignment="1">
      <alignment horizontal="right" indent="1"/>
    </xf>
    <xf numFmtId="0" fontId="0" fillId="2" borderId="17" xfId="0" applyFill="1" applyBorder="1" applyAlignment="1">
      <alignment horizontal="right" indent="1"/>
    </xf>
    <xf numFmtId="0" fontId="0" fillId="2" borderId="8" xfId="0" applyFill="1" applyBorder="1" applyAlignment="1">
      <alignment horizontal="right" indent="1"/>
    </xf>
    <xf numFmtId="9" fontId="0" fillId="2" borderId="17" xfId="0" applyNumberFormat="1" applyFill="1" applyBorder="1" applyAlignment="1">
      <alignment horizontal="right" indent="1"/>
    </xf>
    <xf numFmtId="3" fontId="0" fillId="2" borderId="17" xfId="0" applyNumberFormat="1" applyFill="1" applyBorder="1" applyAlignment="1">
      <alignment horizontal="right" indent="1"/>
    </xf>
    <xf numFmtId="3" fontId="0" fillId="3" borderId="17" xfId="0" applyNumberFormat="1" applyFill="1" applyBorder="1" applyAlignment="1">
      <alignment horizontal="right" indent="1"/>
    </xf>
    <xf numFmtId="3" fontId="0" fillId="3" borderId="8" xfId="0" applyNumberFormat="1" applyFill="1" applyBorder="1" applyAlignment="1">
      <alignment horizontal="right" indent="1"/>
    </xf>
    <xf numFmtId="3" fontId="0" fillId="3" borderId="23" xfId="0" applyNumberFormat="1" applyFill="1" applyBorder="1" applyAlignment="1">
      <alignment horizontal="right" indent="1"/>
    </xf>
    <xf numFmtId="3" fontId="0" fillId="3" borderId="24" xfId="0" applyNumberFormat="1" applyFill="1" applyBorder="1" applyAlignment="1">
      <alignment horizontal="right" indent="1"/>
    </xf>
    <xf numFmtId="164" fontId="0" fillId="3" borderId="25" xfId="0" applyNumberFormat="1" applyFill="1" applyBorder="1" applyAlignment="1">
      <alignment horizontal="right" indent="1"/>
    </xf>
    <xf numFmtId="0" fontId="0" fillId="3" borderId="23" xfId="0" applyFill="1" applyBorder="1" applyAlignment="1">
      <alignment horizontal="right" indent="1"/>
    </xf>
    <xf numFmtId="164" fontId="0" fillId="3" borderId="24" xfId="0" applyNumberFormat="1" applyFill="1" applyBorder="1" applyAlignment="1">
      <alignment horizontal="right" indent="1"/>
    </xf>
    <xf numFmtId="164" fontId="1" fillId="3" borderId="23" xfId="0" applyNumberFormat="1" applyFont="1" applyFill="1" applyBorder="1" applyAlignment="1">
      <alignment horizontal="right" indent="1"/>
    </xf>
    <xf numFmtId="164" fontId="1" fillId="3" borderId="24" xfId="0" applyNumberFormat="1" applyFont="1" applyFill="1" applyBorder="1" applyAlignment="1">
      <alignment horizontal="right" indent="1"/>
    </xf>
    <xf numFmtId="164" fontId="1" fillId="3" borderId="17" xfId="0" applyNumberFormat="1" applyFont="1" applyFill="1" applyBorder="1" applyAlignment="1">
      <alignment horizontal="right" indent="1"/>
    </xf>
    <xf numFmtId="164" fontId="1" fillId="3" borderId="8" xfId="0" applyNumberFormat="1" applyFont="1" applyFill="1" applyBorder="1" applyAlignment="1">
      <alignment horizontal="right" indent="1"/>
    </xf>
    <xf numFmtId="10" fontId="1" fillId="3" borderId="17" xfId="0" applyNumberFormat="1" applyFont="1" applyFill="1" applyBorder="1" applyAlignment="1">
      <alignment horizontal="right" indent="1"/>
    </xf>
    <xf numFmtId="10" fontId="1" fillId="3" borderId="8" xfId="0" applyNumberFormat="1" applyFont="1" applyFill="1" applyBorder="1" applyAlignment="1">
      <alignment horizontal="right" indent="1"/>
    </xf>
    <xf numFmtId="0" fontId="1" fillId="3" borderId="17" xfId="0" applyFont="1" applyFill="1" applyBorder="1" applyAlignment="1">
      <alignment horizontal="right" indent="1"/>
    </xf>
    <xf numFmtId="10" fontId="1" fillId="3" borderId="26" xfId="0" applyNumberFormat="1" applyFont="1" applyFill="1" applyBorder="1" applyAlignment="1">
      <alignment horizontal="right" indent="1"/>
    </xf>
    <xf numFmtId="10" fontId="1" fillId="3" borderId="9" xfId="0" applyNumberFormat="1" applyFont="1" applyFill="1" applyBorder="1" applyAlignment="1">
      <alignment horizontal="right" indent="1"/>
    </xf>
    <xf numFmtId="164" fontId="1" fillId="3" borderId="27" xfId="0" applyNumberFormat="1" applyFont="1" applyFill="1" applyBorder="1" applyAlignment="1">
      <alignment horizontal="right" indent="1"/>
    </xf>
    <xf numFmtId="164" fontId="1" fillId="3" borderId="28" xfId="0" applyNumberFormat="1" applyFont="1" applyFill="1" applyBorder="1" applyAlignment="1">
      <alignment horizontal="right" indent="1"/>
    </xf>
    <xf numFmtId="164" fontId="1" fillId="3" borderId="29" xfId="0" applyNumberFormat="1" applyFont="1" applyFill="1" applyBorder="1" applyAlignment="1">
      <alignment horizontal="right" indent="1"/>
    </xf>
    <xf numFmtId="10" fontId="1" fillId="3" borderId="27" xfId="0" applyNumberFormat="1" applyFont="1" applyFill="1" applyBorder="1" applyAlignment="1">
      <alignment horizontal="right" indent="1"/>
    </xf>
    <xf numFmtId="10" fontId="1" fillId="3" borderId="28" xfId="0" applyNumberFormat="1" applyFont="1" applyFill="1" applyBorder="1" applyAlignment="1">
      <alignment horizontal="right" indent="1"/>
    </xf>
    <xf numFmtId="10" fontId="1" fillId="3" borderId="29" xfId="0" applyNumberFormat="1" applyFont="1" applyFill="1" applyBorder="1" applyAlignment="1">
      <alignment horizontal="right" indent="1"/>
    </xf>
    <xf numFmtId="0" fontId="1" fillId="0" borderId="30" xfId="0" applyFont="1" applyFill="1" applyBorder="1" applyAlignment="1">
      <alignment horizontal="right" indent="2"/>
    </xf>
    <xf numFmtId="0" fontId="1" fillId="0" borderId="1" xfId="0" applyFont="1" applyFill="1" applyBorder="1" applyAlignment="1">
      <alignment horizontal="right" indent="2"/>
    </xf>
    <xf numFmtId="0" fontId="1" fillId="0" borderId="10" xfId="0" applyFont="1" applyFill="1" applyBorder="1" applyAlignment="1">
      <alignment horizontal="right" indent="2"/>
    </xf>
    <xf numFmtId="0" fontId="1" fillId="0" borderId="31" xfId="0" applyFont="1" applyFill="1" applyBorder="1" applyAlignment="1">
      <alignment horizontal="right" indent="2"/>
    </xf>
    <xf numFmtId="0" fontId="1" fillId="0" borderId="32" xfId="0" applyFont="1" applyFill="1" applyBorder="1" applyAlignment="1">
      <alignment horizontal="right" indent="2"/>
    </xf>
    <xf numFmtId="0" fontId="0" fillId="0" borderId="33" xfId="0" applyBorder="1" applyAlignment="1">
      <alignment horizontal="left"/>
    </xf>
    <xf numFmtId="0" fontId="0" fillId="0" borderId="10" xfId="0" applyBorder="1" applyAlignment="1">
      <alignment horizontal="left" indent="3"/>
    </xf>
    <xf numFmtId="0" fontId="0" fillId="0" borderId="10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1" fillId="5" borderId="34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2" borderId="10" xfId="0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9" fillId="4" borderId="35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left"/>
    </xf>
    <xf numFmtId="164" fontId="0" fillId="3" borderId="6" xfId="0" applyNumberFormat="1" applyFill="1" applyBorder="1" applyAlignment="1">
      <alignment/>
    </xf>
    <xf numFmtId="9" fontId="0" fillId="3" borderId="36" xfId="0" applyNumberFormat="1" applyFill="1" applyBorder="1" applyAlignment="1">
      <alignment horizontal="center"/>
    </xf>
    <xf numFmtId="9" fontId="0" fillId="3" borderId="37" xfId="0" applyNumberFormat="1" applyFill="1" applyBorder="1" applyAlignment="1">
      <alignment horizontal="center"/>
    </xf>
    <xf numFmtId="9" fontId="0" fillId="3" borderId="38" xfId="0" applyNumberFormat="1" applyFill="1" applyBorder="1" applyAlignment="1">
      <alignment horizontal="center"/>
    </xf>
    <xf numFmtId="164" fontId="11" fillId="3" borderId="39" xfId="0" applyNumberFormat="1" applyFont="1" applyFill="1" applyBorder="1" applyAlignment="1">
      <alignment/>
    </xf>
    <xf numFmtId="164" fontId="11" fillId="3" borderId="40" xfId="0" applyNumberFormat="1" applyFont="1" applyFill="1" applyBorder="1" applyAlignment="1">
      <alignment/>
    </xf>
    <xf numFmtId="164" fontId="11" fillId="3" borderId="11" xfId="0" applyNumberFormat="1" applyFont="1" applyFill="1" applyBorder="1" applyAlignment="1">
      <alignment/>
    </xf>
    <xf numFmtId="3" fontId="11" fillId="3" borderId="15" xfId="0" applyNumberFormat="1" applyFont="1" applyFill="1" applyBorder="1" applyAlignment="1">
      <alignment/>
    </xf>
    <xf numFmtId="3" fontId="11" fillId="3" borderId="11" xfId="0" applyNumberFormat="1" applyFont="1" applyFill="1" applyBorder="1" applyAlignment="1">
      <alignment/>
    </xf>
    <xf numFmtId="3" fontId="11" fillId="3" borderId="16" xfId="0" applyNumberFormat="1" applyFont="1" applyFill="1" applyBorder="1" applyAlignment="1">
      <alignment/>
    </xf>
    <xf numFmtId="3" fontId="0" fillId="3" borderId="41" xfId="0" applyNumberFormat="1" applyFill="1" applyBorder="1" applyAlignment="1">
      <alignment horizontal="right" indent="1"/>
    </xf>
    <xf numFmtId="164" fontId="11" fillId="3" borderId="8" xfId="0" applyNumberFormat="1" applyFont="1" applyFill="1" applyBorder="1" applyAlignment="1">
      <alignment/>
    </xf>
    <xf numFmtId="3" fontId="11" fillId="3" borderId="24" xfId="0" applyNumberFormat="1" applyFont="1" applyFill="1" applyBorder="1" applyAlignment="1">
      <alignment/>
    </xf>
    <xf numFmtId="3" fontId="11" fillId="3" borderId="8" xfId="0" applyNumberFormat="1" applyFont="1" applyFill="1" applyBorder="1" applyAlignment="1">
      <alignment/>
    </xf>
    <xf numFmtId="3" fontId="11" fillId="3" borderId="9" xfId="0" applyNumberFormat="1" applyFont="1" applyFill="1" applyBorder="1" applyAlignment="1">
      <alignment/>
    </xf>
    <xf numFmtId="0" fontId="0" fillId="0" borderId="1" xfId="0" applyBorder="1" applyAlignment="1">
      <alignment horizontal="right"/>
    </xf>
    <xf numFmtId="164" fontId="0" fillId="3" borderId="42" xfId="0" applyNumberFormat="1" applyFill="1" applyBorder="1" applyAlignment="1">
      <alignment/>
    </xf>
    <xf numFmtId="10" fontId="0" fillId="3" borderId="42" xfId="0" applyNumberFormat="1" applyFill="1" applyBorder="1" applyAlignment="1">
      <alignment/>
    </xf>
    <xf numFmtId="10" fontId="0" fillId="3" borderId="43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4" fontId="0" fillId="3" borderId="0" xfId="0" applyNumberFormat="1" applyFill="1" applyBorder="1" applyAlignment="1">
      <alignment/>
    </xf>
    <xf numFmtId="164" fontId="0" fillId="3" borderId="0" xfId="0" applyNumberFormat="1" applyFill="1" applyBorder="1" applyAlignment="1" quotePrefix="1">
      <alignment horizontal="center"/>
    </xf>
    <xf numFmtId="0" fontId="0" fillId="3" borderId="0" xfId="0" applyFill="1" applyBorder="1" applyAlignment="1">
      <alignment/>
    </xf>
    <xf numFmtId="0" fontId="0" fillId="0" borderId="44" xfId="0" applyBorder="1" applyAlignment="1">
      <alignment horizontal="center"/>
    </xf>
    <xf numFmtId="164" fontId="0" fillId="3" borderId="11" xfId="0" applyNumberFormat="1" applyFill="1" applyBorder="1" applyAlignment="1">
      <alignment/>
    </xf>
    <xf numFmtId="164" fontId="0" fillId="3" borderId="17" xfId="0" applyNumberFormat="1" applyFill="1" applyBorder="1" applyAlignment="1">
      <alignment/>
    </xf>
    <xf numFmtId="164" fontId="0" fillId="3" borderId="15" xfId="0" applyNumberFormat="1" applyFill="1" applyBorder="1" applyAlignment="1">
      <alignment/>
    </xf>
    <xf numFmtId="0" fontId="0" fillId="3" borderId="23" xfId="0" applyFill="1" applyBorder="1" applyAlignment="1">
      <alignment horizontal="center"/>
    </xf>
    <xf numFmtId="9" fontId="0" fillId="3" borderId="0" xfId="0" applyNumberFormat="1" applyFill="1" applyBorder="1" applyAlignment="1">
      <alignment/>
    </xf>
    <xf numFmtId="164" fontId="11" fillId="3" borderId="8" xfId="0" applyNumberFormat="1" applyFont="1" applyFill="1" applyBorder="1" applyAlignment="1">
      <alignment/>
    </xf>
    <xf numFmtId="164" fontId="11" fillId="3" borderId="41" xfId="0" applyNumberFormat="1" applyFont="1" applyFill="1" applyBorder="1" applyAlignment="1">
      <alignment/>
    </xf>
    <xf numFmtId="0" fontId="0" fillId="0" borderId="0" xfId="0" applyBorder="1" applyAlignment="1">
      <alignment horizontal="center" wrapText="1"/>
    </xf>
    <xf numFmtId="164" fontId="0" fillId="3" borderId="45" xfId="0" applyNumberFormat="1" applyFill="1" applyBorder="1" applyAlignment="1">
      <alignment/>
    </xf>
    <xf numFmtId="164" fontId="0" fillId="3" borderId="46" xfId="0" applyNumberFormat="1" applyFill="1" applyBorder="1" applyAlignment="1">
      <alignment/>
    </xf>
    <xf numFmtId="164" fontId="11" fillId="3" borderId="44" xfId="0" applyNumberFormat="1" applyFont="1" applyFill="1" applyBorder="1" applyAlignment="1">
      <alignment/>
    </xf>
    <xf numFmtId="164" fontId="11" fillId="3" borderId="47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9" fillId="4" borderId="3" xfId="0" applyFont="1" applyFill="1" applyBorder="1" applyAlignment="1">
      <alignment horizontal="left"/>
    </xf>
    <xf numFmtId="0" fontId="9" fillId="4" borderId="6" xfId="0" applyFont="1" applyFill="1" applyBorder="1" applyAlignment="1">
      <alignment horizontal="left"/>
    </xf>
    <xf numFmtId="0" fontId="9" fillId="4" borderId="5" xfId="0" applyFont="1" applyFill="1" applyBorder="1" applyAlignment="1">
      <alignment horizontal="left"/>
    </xf>
    <xf numFmtId="0" fontId="9" fillId="4" borderId="48" xfId="0" applyFont="1" applyFill="1" applyBorder="1" applyAlignment="1">
      <alignment horizontal="left"/>
    </xf>
    <xf numFmtId="0" fontId="9" fillId="4" borderId="49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9" fillId="4" borderId="5" xfId="0" applyFont="1" applyFill="1" applyBorder="1" applyAlignment="1">
      <alignment horizontal="center" wrapText="1"/>
    </xf>
    <xf numFmtId="0" fontId="9" fillId="4" borderId="5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50" xfId="0" applyBorder="1" applyAlignment="1">
      <alignment/>
    </xf>
    <xf numFmtId="0" fontId="0" fillId="0" borderId="2" xfId="0" applyBorder="1" applyAlignment="1">
      <alignment wrapText="1"/>
    </xf>
    <xf numFmtId="0" fontId="0" fillId="0" borderId="51" xfId="0" applyBorder="1" applyAlignment="1">
      <alignment/>
    </xf>
    <xf numFmtId="3" fontId="11" fillId="3" borderId="23" xfId="0" applyNumberFormat="1" applyFont="1" applyFill="1" applyBorder="1" applyAlignment="1">
      <alignment/>
    </xf>
    <xf numFmtId="0" fontId="11" fillId="3" borderId="23" xfId="0" applyFont="1" applyFill="1" applyBorder="1" applyAlignment="1">
      <alignment/>
    </xf>
    <xf numFmtId="3" fontId="11" fillId="3" borderId="17" xfId="0" applyNumberFormat="1" applyFont="1" applyFill="1" applyBorder="1" applyAlignment="1">
      <alignment/>
    </xf>
    <xf numFmtId="0" fontId="11" fillId="3" borderId="17" xfId="0" applyFont="1" applyFill="1" applyBorder="1" applyAlignment="1">
      <alignment/>
    </xf>
    <xf numFmtId="164" fontId="11" fillId="3" borderId="17" xfId="0" applyNumberFormat="1" applyFont="1" applyFill="1" applyBorder="1" applyAlignment="1">
      <alignment/>
    </xf>
    <xf numFmtId="0" fontId="1" fillId="0" borderId="52" xfId="0" applyFont="1" applyBorder="1" applyAlignment="1">
      <alignment horizontal="right" indent="3"/>
    </xf>
    <xf numFmtId="0" fontId="0" fillId="0" borderId="53" xfId="0" applyBorder="1" applyAlignment="1">
      <alignment horizontal="right" indent="3"/>
    </xf>
    <xf numFmtId="0" fontId="0" fillId="0" borderId="0" xfId="0" applyBorder="1" applyAlignment="1">
      <alignment horizontal="center"/>
    </xf>
    <xf numFmtId="3" fontId="11" fillId="3" borderId="26" xfId="0" applyNumberFormat="1" applyFont="1" applyFill="1" applyBorder="1" applyAlignment="1">
      <alignment/>
    </xf>
    <xf numFmtId="0" fontId="11" fillId="3" borderId="26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5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6.28125" style="0" customWidth="1"/>
    <col min="2" max="6" width="17.421875" style="0" customWidth="1"/>
  </cols>
  <sheetData>
    <row r="1" ht="13.5" customHeight="1">
      <c r="A1" s="10" t="s">
        <v>68</v>
      </c>
    </row>
    <row r="2" ht="13.5" customHeight="1">
      <c r="A2" s="10" t="s">
        <v>61</v>
      </c>
    </row>
    <row r="3" ht="13.5" customHeight="1">
      <c r="A3" s="11" t="s">
        <v>69</v>
      </c>
    </row>
    <row r="4" ht="12.75" customHeight="1">
      <c r="A4" s="12"/>
    </row>
    <row r="5" spans="1:6" s="14" customFormat="1" ht="15.75" customHeight="1">
      <c r="A5" s="103" t="s">
        <v>71</v>
      </c>
      <c r="B5" s="15"/>
      <c r="F5" s="15"/>
    </row>
    <row r="6" spans="1:6" s="14" customFormat="1" ht="18" customHeight="1" thickBot="1">
      <c r="A6" s="16" t="s">
        <v>74</v>
      </c>
      <c r="B6" s="15"/>
      <c r="F6" s="15"/>
    </row>
    <row r="7" spans="1:2" ht="13.5" customHeight="1">
      <c r="A7" s="7" t="s">
        <v>60</v>
      </c>
      <c r="B7" s="19">
        <v>2</v>
      </c>
    </row>
    <row r="8" spans="1:2" ht="13.5" customHeight="1">
      <c r="A8" s="4" t="s">
        <v>59</v>
      </c>
      <c r="B8" s="20" t="s">
        <v>13</v>
      </c>
    </row>
    <row r="9" spans="1:2" ht="13.5" customHeight="1">
      <c r="A9" s="4" t="s">
        <v>40</v>
      </c>
      <c r="B9" s="21">
        <v>350000</v>
      </c>
    </row>
    <row r="10" spans="1:2" ht="13.5" customHeight="1">
      <c r="A10" s="4" t="s">
        <v>38</v>
      </c>
      <c r="B10" s="22">
        <f>B9/B7</f>
        <v>175000</v>
      </c>
    </row>
    <row r="11" spans="1:2" ht="13.5" customHeight="1">
      <c r="A11" s="4" t="s">
        <v>41</v>
      </c>
      <c r="B11" s="23">
        <v>50000</v>
      </c>
    </row>
    <row r="12" spans="1:2" ht="13.5" customHeight="1">
      <c r="A12" s="4" t="s">
        <v>62</v>
      </c>
      <c r="B12" s="24">
        <v>25000</v>
      </c>
    </row>
    <row r="13" spans="1:2" ht="13.5" customHeight="1">
      <c r="A13" s="4" t="s">
        <v>14</v>
      </c>
      <c r="B13" s="25">
        <v>0.28</v>
      </c>
    </row>
    <row r="14" spans="1:2" ht="13.5" customHeight="1">
      <c r="A14" s="4" t="s">
        <v>57</v>
      </c>
      <c r="B14" s="26">
        <v>0.05</v>
      </c>
    </row>
    <row r="15" spans="1:2" ht="13.5" customHeight="1" thickBot="1">
      <c r="A15" s="5" t="s">
        <v>56</v>
      </c>
      <c r="B15" s="27">
        <v>0.08</v>
      </c>
    </row>
    <row r="16" ht="12" customHeight="1" thickBot="1"/>
    <row r="17" spans="1:6" ht="27.75" customHeight="1" thickBot="1">
      <c r="A17" s="9"/>
      <c r="B17" s="28" t="s">
        <v>3</v>
      </c>
      <c r="C17" s="17" t="s">
        <v>0</v>
      </c>
      <c r="D17" s="17" t="s">
        <v>2</v>
      </c>
      <c r="E17" s="17" t="s">
        <v>1</v>
      </c>
      <c r="F17" s="18" t="s">
        <v>18</v>
      </c>
    </row>
    <row r="18" spans="1:6" ht="12.75" customHeight="1">
      <c r="A18" s="92" t="s">
        <v>63</v>
      </c>
      <c r="B18" s="30" t="str">
        <f>IF($B7=1,IF(B8="Low","Yes","No"),"No")</f>
        <v>No</v>
      </c>
      <c r="C18" s="46" t="str">
        <f>IF($B7&gt;1,IF(B8="Low","Yes","No"),"No")</f>
        <v>Yes</v>
      </c>
      <c r="D18" s="46" t="str">
        <f>"Yes"</f>
        <v>Yes</v>
      </c>
      <c r="E18" s="46" t="str">
        <f>IF($B7&lt;75,"Yes","No")</f>
        <v>Yes</v>
      </c>
      <c r="F18" s="47" t="s">
        <v>12</v>
      </c>
    </row>
    <row r="19" spans="1:6" ht="26.25" customHeight="1">
      <c r="A19" s="29" t="s">
        <v>70</v>
      </c>
      <c r="B19" s="31" t="str">
        <f>IF(B18="Yes","",IF(B7&gt;1,"Number of planned owners",IF(B8&lt;&gt;"Low","Liability","")))</f>
        <v>Number of planned owners</v>
      </c>
      <c r="C19" s="48">
        <f>IF(C18="Yes","",IF($B7&lt;2,"Number of planned owners",IF($B8&lt;&gt;"Low","Liability","")))</f>
      </c>
      <c r="D19" s="48"/>
      <c r="E19" s="48">
        <f>IF(E18="Yes","",IF($B7&gt;=75,"Number of planned owners",IF($B8="High","Liability","")))</f>
      </c>
      <c r="F19" s="49"/>
    </row>
    <row r="20" spans="1:6" ht="12.75">
      <c r="A20" s="94" t="s">
        <v>75</v>
      </c>
      <c r="B20" s="30"/>
      <c r="C20" s="46"/>
      <c r="D20" s="46"/>
      <c r="E20" s="46"/>
      <c r="F20" s="50" t="s">
        <v>12</v>
      </c>
    </row>
    <row r="21" spans="1:6" ht="12.75">
      <c r="A21" s="94" t="s">
        <v>28</v>
      </c>
      <c r="B21" s="30" t="s">
        <v>29</v>
      </c>
      <c r="C21" s="46" t="s">
        <v>30</v>
      </c>
      <c r="D21" s="46" t="s">
        <v>76</v>
      </c>
      <c r="E21" s="46" t="s">
        <v>31</v>
      </c>
      <c r="F21" s="47" t="str">
        <f>IF(F20="Yes","Form 1120",IF(B7&gt;1,"Form 1065",IF(B7&gt;1,"Form 1065","None")))</f>
        <v>Form 1120</v>
      </c>
    </row>
    <row r="22" spans="1:6" ht="12.75">
      <c r="A22" s="94" t="s">
        <v>26</v>
      </c>
      <c r="B22" s="30" t="s">
        <v>13</v>
      </c>
      <c r="C22" s="46" t="s">
        <v>13</v>
      </c>
      <c r="D22" s="46" t="s">
        <v>27</v>
      </c>
      <c r="E22" s="46" t="s">
        <v>27</v>
      </c>
      <c r="F22" s="47" t="s">
        <v>27</v>
      </c>
    </row>
    <row r="23" spans="1:6" ht="7.5" customHeight="1">
      <c r="A23" s="95"/>
      <c r="B23" s="32"/>
      <c r="C23" s="51"/>
      <c r="D23" s="51"/>
      <c r="E23" s="51"/>
      <c r="F23" s="52"/>
    </row>
    <row r="24" spans="1:6" ht="15.75" customHeight="1">
      <c r="A24" s="96" t="s">
        <v>25</v>
      </c>
      <c r="B24" s="33"/>
      <c r="C24" s="33"/>
      <c r="D24" s="33"/>
      <c r="E24" s="33"/>
      <c r="F24" s="53"/>
    </row>
    <row r="25" spans="1:6" ht="12.75" customHeight="1">
      <c r="A25" s="97" t="s">
        <v>11</v>
      </c>
      <c r="B25" s="34" t="str">
        <f>IF(B18="Yes",$B$11,"N/A")</f>
        <v>N/A</v>
      </c>
      <c r="C25" s="54">
        <f>IF(C18="Yes",$B$11,"N/A")</f>
        <v>50000</v>
      </c>
      <c r="D25" s="54">
        <f>$B$11</f>
        <v>50000</v>
      </c>
      <c r="E25" s="54">
        <f>$B$11</f>
        <v>50000</v>
      </c>
      <c r="F25" s="55">
        <f>$B$11</f>
        <v>50000</v>
      </c>
    </row>
    <row r="26" spans="1:6" ht="12.75" customHeight="1">
      <c r="A26" s="97" t="s">
        <v>50</v>
      </c>
      <c r="B26" s="35" t="str">
        <f>IF(B18="Yes",B10,"N/A")</f>
        <v>N/A</v>
      </c>
      <c r="C26" s="56">
        <f>IF(C18="Yes",B10,"N/A")</f>
        <v>175000</v>
      </c>
      <c r="D26" s="56">
        <v>0</v>
      </c>
      <c r="E26" s="56">
        <f>IF(E18="Yes",B10,"N/A")</f>
        <v>175000</v>
      </c>
      <c r="F26" s="57">
        <f>IF(F18="Yes",IF(F20="No",$B10,0),0)</f>
        <v>0</v>
      </c>
    </row>
    <row r="27" spans="1:6" ht="12.75" customHeight="1">
      <c r="A27" s="97" t="s">
        <v>4</v>
      </c>
      <c r="B27" s="36" t="str">
        <f>IF(B18="Yes",100%,"N/A")</f>
        <v>N/A</v>
      </c>
      <c r="C27" s="58">
        <f>IF(C18="Yes",100%,"N/A")</f>
        <v>1</v>
      </c>
      <c r="D27" s="58">
        <v>0</v>
      </c>
      <c r="E27" s="59">
        <v>0.5</v>
      </c>
      <c r="F27" s="60">
        <f>IF(F18="Yes",IF(F20="No",100%,0),"N/A")</f>
        <v>0</v>
      </c>
    </row>
    <row r="28" spans="1:6" ht="7.5" customHeight="1">
      <c r="A28" s="98"/>
      <c r="B28" s="37"/>
      <c r="C28" s="61"/>
      <c r="D28" s="61"/>
      <c r="E28" s="61"/>
      <c r="F28" s="62"/>
    </row>
    <row r="29" spans="1:6" ht="12.75" customHeight="1">
      <c r="A29" s="97" t="s">
        <v>64</v>
      </c>
      <c r="B29" s="35" t="str">
        <f>IF(B18="Yes",B26*B27,"N/A")</f>
        <v>N/A</v>
      </c>
      <c r="C29" s="56">
        <f>IF(C18="Yes",C26*C27,"N/A")</f>
        <v>175000</v>
      </c>
      <c r="D29" s="56">
        <f>IF(D18="Yes",D26*D27,"N/A")</f>
        <v>0</v>
      </c>
      <c r="E29" s="56">
        <f>IF(E18="Yes",E26*E27,"N/A")</f>
        <v>87500</v>
      </c>
      <c r="F29" s="57">
        <f>IF(F18="Yes",F26*F27,"N/A")</f>
        <v>0</v>
      </c>
    </row>
    <row r="30" spans="1:6" ht="12.75" customHeight="1">
      <c r="A30" s="97" t="s">
        <v>51</v>
      </c>
      <c r="B30" s="35" t="s">
        <v>5</v>
      </c>
      <c r="C30" s="56" t="s">
        <v>5</v>
      </c>
      <c r="D30" s="56">
        <f>B10</f>
        <v>175000</v>
      </c>
      <c r="E30" s="56" t="s">
        <v>5</v>
      </c>
      <c r="F30" s="57">
        <f>IF(F18="Yes",IF(F20="No",0,B10),"N/A")</f>
        <v>175000</v>
      </c>
    </row>
    <row r="31" spans="1:6" ht="7.5" customHeight="1">
      <c r="A31" s="97"/>
      <c r="B31" s="38"/>
      <c r="C31" s="63"/>
      <c r="D31" s="61"/>
      <c r="E31" s="64"/>
      <c r="F31" s="62"/>
    </row>
    <row r="32" spans="1:6" ht="12.75" customHeight="1">
      <c r="A32" s="99" t="s">
        <v>20</v>
      </c>
      <c r="B32" s="38"/>
      <c r="C32" s="63"/>
      <c r="D32" s="61"/>
      <c r="E32" s="64"/>
      <c r="F32" s="62"/>
    </row>
    <row r="33" spans="1:6" ht="12.75" customHeight="1">
      <c r="A33" s="97" t="s">
        <v>22</v>
      </c>
      <c r="B33" s="39" t="str">
        <f>IF(B18="Yes",(MIN(B25,'Tax Calculations'!B30)*'Tax Calculations'!B31)+(B25*'Tax Calculations'!B32),"N/A")</f>
        <v>N/A</v>
      </c>
      <c r="C33" s="56">
        <f>IF(C18="Yes",(MIN(C25,'Tax Calculations'!$B30)*'Tax Calculations'!$B31)+(C25*'Tax Calculations'!$B32),"N/A")</f>
        <v>3825</v>
      </c>
      <c r="D33" s="56">
        <f>IF(D18="Yes",(MIN(D25,'Tax Calculations'!$B30)*'Tax Calculations'!$B31)+(D25*'Tax Calculations'!$B32),"N/A")</f>
        <v>3825</v>
      </c>
      <c r="E33" s="56">
        <f>IF(E18="Yes",(MIN(E25,'Tax Calculations'!$B30)*'Tax Calculations'!$B31)+(E25*'Tax Calculations'!$B32),"N/A")</f>
        <v>3825</v>
      </c>
      <c r="F33" s="57">
        <f>IF(F18="Yes",(MIN(F25,'Tax Calculations'!$B30)*'Tax Calculations'!$B31)+(F25*'Tax Calculations'!$B32),"N/A")</f>
        <v>3825</v>
      </c>
    </row>
    <row r="34" spans="1:6" ht="12.75" customHeight="1">
      <c r="A34" s="97" t="s">
        <v>73</v>
      </c>
      <c r="B34" s="38"/>
      <c r="C34" s="63"/>
      <c r="D34" s="61"/>
      <c r="E34" s="64"/>
      <c r="F34" s="62"/>
    </row>
    <row r="35" spans="1:6" ht="12.75" customHeight="1">
      <c r="A35" s="97" t="s">
        <v>7</v>
      </c>
      <c r="B35" s="39" t="str">
        <f>IF(B18="Yes",(B25+B26)*$B13,"N/A")</f>
        <v>N/A</v>
      </c>
      <c r="C35" s="56">
        <f>IF(C18="Yes",(C26+C25)*$B13,"N/A")</f>
        <v>63000.00000000001</v>
      </c>
      <c r="D35" s="56">
        <f>IF(D18="Yes",(D26+D25)*$B13,"N/A")</f>
        <v>14000.000000000002</v>
      </c>
      <c r="E35" s="56">
        <f>IF(E18="Yes",(E26+E25)*$B13,"N/A")</f>
        <v>63000.00000000001</v>
      </c>
      <c r="F35" s="57">
        <f>IF(F18="Yes",(F26+F25)*$B13,"N/A")</f>
        <v>14000.000000000002</v>
      </c>
    </row>
    <row r="36" spans="1:6" ht="12.75" customHeight="1">
      <c r="A36" s="97" t="s">
        <v>6</v>
      </c>
      <c r="B36" s="39" t="str">
        <f>IF(B18="Yes",'Tax Calculations'!C27,"N/A")</f>
        <v>N/A</v>
      </c>
      <c r="C36" s="65">
        <f>'Tax Calculations'!D27</f>
        <v>11127.020625000001</v>
      </c>
      <c r="D36" s="65">
        <v>0</v>
      </c>
      <c r="E36" s="65">
        <f>'Tax Calculations'!F27</f>
        <v>9890.685000000001</v>
      </c>
      <c r="F36" s="66">
        <f>'Tax Calculations'!H27</f>
        <v>0</v>
      </c>
    </row>
    <row r="37" spans="1:6" ht="12.75" customHeight="1">
      <c r="A37" s="97" t="s">
        <v>65</v>
      </c>
      <c r="B37" s="39" t="str">
        <f>IF(B18="Yes",-B36*0.5*$B13,"N/A")</f>
        <v>N/A</v>
      </c>
      <c r="C37" s="65">
        <f>IF(C18="Yes",-C36*0.5*$B13,"N/A")</f>
        <v>-1557.7828875000002</v>
      </c>
      <c r="D37" s="65">
        <f>IF(D18="Yes",-D36*0.5*$B13,"N/A")</f>
        <v>0</v>
      </c>
      <c r="E37" s="65">
        <f>IF(E18="Yes",-E36*0.5*$B13,"N/A")</f>
        <v>-1384.6959000000004</v>
      </c>
      <c r="F37" s="66">
        <f>IF(F18="Yes",-F36*0.5*$B13,"N/A")</f>
        <v>0</v>
      </c>
    </row>
    <row r="38" spans="1:6" ht="12.75" customHeight="1">
      <c r="A38" s="97" t="s">
        <v>8</v>
      </c>
      <c r="B38" s="40" t="str">
        <f>IF(B18="Yes",(B25+B26)*$B14,"N/A")</f>
        <v>N/A</v>
      </c>
      <c r="C38" s="67">
        <f>IF(C18="Yes",(C25+C26)*$B14,"N/A")</f>
        <v>11250</v>
      </c>
      <c r="D38" s="67">
        <f>IF(D18="Yes",(D25+D26)*$B14,"N/A")</f>
        <v>2500</v>
      </c>
      <c r="E38" s="67">
        <f>IF(E18="Yes",(E25+E26)*$B14,"N/A")</f>
        <v>11250</v>
      </c>
      <c r="F38" s="68">
        <f>IF(F18="Yes",(F25+F26)*$B14,"N/A")</f>
        <v>2500</v>
      </c>
    </row>
    <row r="39" spans="1:6" ht="12.75" customHeight="1">
      <c r="A39" s="93" t="s">
        <v>21</v>
      </c>
      <c r="B39" s="35" t="str">
        <f>IF(B18="Yes",SUM(B35:B38)+B33,"N/A")</f>
        <v>N/A</v>
      </c>
      <c r="C39" s="56">
        <f>IF(C18="Yes",SUM(C35:C38)+C33,"N/A")</f>
        <v>87644.2377375</v>
      </c>
      <c r="D39" s="56">
        <f>IF(D18="Yes",SUM(D35:D38)+D33,"N/A")</f>
        <v>20325</v>
      </c>
      <c r="E39" s="56">
        <f>IF(E18="Yes",SUM(E35:E38)+E33,"N/A")</f>
        <v>86580.9891</v>
      </c>
      <c r="F39" s="69">
        <f>IF(F18="Yes",SUM(F35:F38)+F33,"N/A")</f>
        <v>20325</v>
      </c>
    </row>
    <row r="40" spans="1:6" ht="7.5" customHeight="1">
      <c r="A40" s="97"/>
      <c r="B40" s="37"/>
      <c r="C40" s="61"/>
      <c r="D40" s="61"/>
      <c r="E40" s="61"/>
      <c r="F40" s="62"/>
    </row>
    <row r="41" spans="1:6" ht="12.75" customHeight="1">
      <c r="A41" s="99" t="s">
        <v>24</v>
      </c>
      <c r="B41" s="37"/>
      <c r="C41" s="61"/>
      <c r="D41" s="61"/>
      <c r="E41" s="61"/>
      <c r="F41" s="62"/>
    </row>
    <row r="42" spans="1:6" ht="12.75" customHeight="1">
      <c r="A42" s="97" t="s">
        <v>23</v>
      </c>
      <c r="B42" s="39" t="str">
        <f>B33</f>
        <v>N/A</v>
      </c>
      <c r="C42" s="56">
        <f>C33</f>
        <v>3825</v>
      </c>
      <c r="D42" s="56">
        <f>D33</f>
        <v>3825</v>
      </c>
      <c r="E42" s="56">
        <f>E33</f>
        <v>3825</v>
      </c>
      <c r="F42" s="57">
        <f>F33</f>
        <v>3825</v>
      </c>
    </row>
    <row r="43" spans="1:6" ht="12.75" customHeight="1">
      <c r="A43" s="97" t="s">
        <v>9</v>
      </c>
      <c r="B43" s="37"/>
      <c r="C43" s="61"/>
      <c r="D43" s="61"/>
      <c r="E43" s="61"/>
      <c r="F43" s="62"/>
    </row>
    <row r="44" spans="1:6" ht="12.75" customHeight="1">
      <c r="A44" s="97" t="s">
        <v>7</v>
      </c>
      <c r="B44" s="30" t="s">
        <v>5</v>
      </c>
      <c r="C44" s="46" t="s">
        <v>5</v>
      </c>
      <c r="D44" s="65">
        <f>'Tax Calculations'!I44</f>
        <v>59500</v>
      </c>
      <c r="E44" s="46" t="s">
        <v>5</v>
      </c>
      <c r="F44" s="66">
        <f>IF(F$20="Yes",'Tax Calculations'!I44,"N/A")</f>
        <v>59500</v>
      </c>
    </row>
    <row r="45" spans="1:6" ht="12.75" customHeight="1">
      <c r="A45" s="97" t="s">
        <v>8</v>
      </c>
      <c r="B45" s="41" t="s">
        <v>5</v>
      </c>
      <c r="C45" s="70" t="s">
        <v>5</v>
      </c>
      <c r="D45" s="67">
        <f>IF(D18="Yes",(B10-D25)*B15,"N/A")</f>
        <v>10000</v>
      </c>
      <c r="E45" s="70" t="s">
        <v>5</v>
      </c>
      <c r="F45" s="71">
        <f>IF(F$20="Yes",D45,"N/A")</f>
        <v>10000</v>
      </c>
    </row>
    <row r="46" spans="1:6" ht="12.75" customHeight="1">
      <c r="A46" s="97" t="s">
        <v>55</v>
      </c>
      <c r="B46" s="35" t="str">
        <f>B42</f>
        <v>N/A</v>
      </c>
      <c r="C46" s="56">
        <f>C42</f>
        <v>3825</v>
      </c>
      <c r="D46" s="56">
        <f>D44+D45+D42</f>
        <v>73325</v>
      </c>
      <c r="E46" s="56">
        <f>E42</f>
        <v>3825</v>
      </c>
      <c r="F46" s="57">
        <f>IF(F18="Yes",IF(F20="Yes",F44+F45+F42,F42),"N/A")</f>
        <v>73325</v>
      </c>
    </row>
    <row r="47" spans="1:6" ht="7.5" customHeight="1">
      <c r="A47" s="97"/>
      <c r="B47" s="30"/>
      <c r="C47" s="46"/>
      <c r="D47" s="65"/>
      <c r="E47" s="46"/>
      <c r="F47" s="47"/>
    </row>
    <row r="48" spans="1:6" ht="12.75" customHeight="1">
      <c r="A48" s="97" t="s">
        <v>10</v>
      </c>
      <c r="B48" s="30"/>
      <c r="C48" s="46"/>
      <c r="D48" s="65"/>
      <c r="E48" s="46"/>
      <c r="F48" s="47"/>
    </row>
    <row r="49" spans="1:6" ht="12.75" customHeight="1">
      <c r="A49" s="97" t="s">
        <v>7</v>
      </c>
      <c r="B49" s="30" t="s">
        <v>5</v>
      </c>
      <c r="C49" s="46" t="s">
        <v>5</v>
      </c>
      <c r="D49" s="65">
        <f>IF(D18="Yes",B10*B13,"N/A")</f>
        <v>49000.00000000001</v>
      </c>
      <c r="E49" s="65" t="s">
        <v>5</v>
      </c>
      <c r="F49" s="66">
        <f>IF(F$20="Yes",D49,"N/A")</f>
        <v>49000.00000000001</v>
      </c>
    </row>
    <row r="50" spans="1:6" ht="12.75" customHeight="1" thickBot="1">
      <c r="A50" s="97" t="s">
        <v>8</v>
      </c>
      <c r="B50" s="30" t="s">
        <v>5</v>
      </c>
      <c r="C50" s="46" t="s">
        <v>5</v>
      </c>
      <c r="D50" s="65">
        <f>IF(D18="Yes",(B10-D25)*B14,"N/A")</f>
        <v>6250</v>
      </c>
      <c r="E50" s="46" t="s">
        <v>5</v>
      </c>
      <c r="F50" s="114">
        <f>IF(F$20="Yes",D50,"N/A")</f>
        <v>6250</v>
      </c>
    </row>
    <row r="51" spans="1:6" ht="15" customHeight="1" thickTop="1">
      <c r="A51" s="87" t="s">
        <v>52</v>
      </c>
      <c r="B51" s="81" t="str">
        <f>IF(B18="Yes",B39+B42,"N/A")</f>
        <v>N/A</v>
      </c>
      <c r="C51" s="82">
        <f>IF(C18="Yes",C39+C42,"N/A")</f>
        <v>91469.2377375</v>
      </c>
      <c r="D51" s="82">
        <f>D39+D42+D49+D50</f>
        <v>79400</v>
      </c>
      <c r="E51" s="82">
        <f>E39+E42</f>
        <v>90405.9891</v>
      </c>
      <c r="F51" s="83">
        <f>IF(F18="Yes",IF(F20="Yes",F39+F42+F49+F50,F39+F42),"N/A")</f>
        <v>79400</v>
      </c>
    </row>
    <row r="52" spans="1:6" ht="15" customHeight="1">
      <c r="A52" s="88" t="s">
        <v>53</v>
      </c>
      <c r="B52" s="42">
        <v>0</v>
      </c>
      <c r="C52" s="72">
        <v>0</v>
      </c>
      <c r="D52" s="72">
        <f>D44+D45</f>
        <v>69500</v>
      </c>
      <c r="E52" s="72">
        <v>0</v>
      </c>
      <c r="F52" s="73">
        <f>IF(F18="Yes",IF(F20="No","N/A",F44+F45),"N/A")</f>
        <v>69500</v>
      </c>
    </row>
    <row r="53" spans="1:6" ht="15" customHeight="1" thickBot="1">
      <c r="A53" s="89" t="s">
        <v>54</v>
      </c>
      <c r="B53" s="43" t="str">
        <f>IF(B18="Yes",B51+B52,"N/A")</f>
        <v>N/A</v>
      </c>
      <c r="C53" s="74">
        <f>IF(C18="Yes",C51+C52,"N/A")</f>
        <v>91469.2377375</v>
      </c>
      <c r="D53" s="74">
        <f>IF(D18="Yes",D51+D52,"N/A")</f>
        <v>148900</v>
      </c>
      <c r="E53" s="74">
        <f>IF(E18="Yes",E51+E52,"N/A")</f>
        <v>90405.9891</v>
      </c>
      <c r="F53" s="75">
        <f>IF(F18="Yes",IF(F20="No",F51,F51+F52),"N/A")</f>
        <v>148900</v>
      </c>
    </row>
    <row r="54" spans="1:6" ht="15" customHeight="1" thickTop="1">
      <c r="A54" s="90" t="s">
        <v>80</v>
      </c>
      <c r="B54" s="84" t="str">
        <f>IF(B$18="Yes",IF(B$25+B$26=0,0,B$51/(B$25+B$26)),"N/A")</f>
        <v>N/A</v>
      </c>
      <c r="C54" s="85">
        <f>IF(C$18="Yes",IF(C$25+C$26=0,0,C$51/(C$25+C$26)),"N/A")</f>
        <v>0.40652994550000005</v>
      </c>
      <c r="D54" s="85">
        <f>IF(D$18="Yes",IF(D$25+B$10=0,0,D$51/(D$25+B$10)),"N/A")</f>
        <v>0.35288888888888886</v>
      </c>
      <c r="E54" s="85">
        <f>IF(E$18="Yes",IF(E$25+E$26=0,0,E51/(E$25+E$26)),"N/A")</f>
        <v>0.401804396</v>
      </c>
      <c r="F54" s="86">
        <f>IF(F$18="Yes",IF(F25+B10=0,0,F51/(F25+B10)),"N/A")</f>
        <v>0.35288888888888886</v>
      </c>
    </row>
    <row r="55" spans="1:6" ht="15" customHeight="1">
      <c r="A55" s="89" t="s">
        <v>81</v>
      </c>
      <c r="B55" s="44" t="s">
        <v>5</v>
      </c>
      <c r="C55" s="78" t="s">
        <v>5</v>
      </c>
      <c r="D55" s="76">
        <f>IF(D$18="Yes",IF(D$30=0,0,D52/D$30),"N/A")</f>
        <v>0.39714285714285713</v>
      </c>
      <c r="E55" s="78" t="s">
        <v>5</v>
      </c>
      <c r="F55" s="77">
        <f>IF(F$18="Yes",IF(F$20="No","N/A",IF(F$30=0,0,F52/F$30)),"N/A")</f>
        <v>0.39714285714285713</v>
      </c>
    </row>
    <row r="56" spans="1:6" ht="15" customHeight="1" thickBot="1">
      <c r="A56" s="91" t="s">
        <v>82</v>
      </c>
      <c r="B56" s="45" t="str">
        <f>IF(B$18="Yes",IF(B$25+B$26=0,0,B$51/(B$25+B$26)),"N/A")</f>
        <v>N/A</v>
      </c>
      <c r="C56" s="79">
        <f>IF(C$18="Yes",IF(C$25+C$26=0,0,C$53/(C$25+C$26)),"N/A")</f>
        <v>0.40652994550000005</v>
      </c>
      <c r="D56" s="79">
        <f>IF(D$18="Yes",IF(D$30=0,0,D53/D$30),"N/A")</f>
        <v>0.8508571428571429</v>
      </c>
      <c r="E56" s="79">
        <f>IF(E$18="Yes",IF(E$25+E$26=0,0,E53/(E$25+E$26)),"N/A")</f>
        <v>0.401804396</v>
      </c>
      <c r="F56" s="80">
        <f>IF(F$18="Yes",IF(F30=0,0,F$53/F30),"N/A")</f>
        <v>0.8508571428571429</v>
      </c>
    </row>
  </sheetData>
  <dataValidations count="3">
    <dataValidation type="list" allowBlank="1" showInputMessage="1" showErrorMessage="1" sqref="F20">
      <formula1>"No, Yes"</formula1>
    </dataValidation>
    <dataValidation type="list" allowBlank="1" showInputMessage="1" showErrorMessage="1" sqref="B13">
      <formula1>Individual_Income_Tax_Rates</formula1>
    </dataValidation>
    <dataValidation type="list" allowBlank="1" showInputMessage="1" showErrorMessage="1" sqref="B8">
      <formula1>"Low,High"</formula1>
    </dataValidation>
  </dataValidations>
  <printOptions/>
  <pageMargins left="0.75" right="0.75" top="1" bottom="1" header="0.5" footer="0.5"/>
  <pageSetup horizontalDpi="300" verticalDpi="300" orientation="landscape" scale="80" r:id="rId1"/>
  <headerFooter alignWithMargins="0">
    <oddFooter>&amp;L&amp;P of &amp;N&amp;C&amp;D</oddFooter>
  </headerFooter>
  <rowBreaks count="1" manualBreakCount="1">
    <brk id="15" max="255" man="1"/>
  </rowBreaks>
  <ignoredErrors>
    <ignoredError sqref="D4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4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7.8515625" style="0" customWidth="1"/>
    <col min="2" max="2" width="12.7109375" style="0" bestFit="1" customWidth="1"/>
    <col min="3" max="3" width="15.8515625" style="0" customWidth="1"/>
    <col min="4" max="4" width="15.140625" style="0" customWidth="1"/>
    <col min="5" max="5" width="2.140625" style="0" bestFit="1" customWidth="1"/>
    <col min="6" max="6" width="4.7109375" style="0" bestFit="1" customWidth="1"/>
    <col min="7" max="7" width="13.28125" style="0" customWidth="1"/>
    <col min="8" max="8" width="16.57421875" style="0" customWidth="1"/>
    <col min="9" max="9" width="14.421875" style="0" bestFit="1" customWidth="1"/>
  </cols>
  <sheetData>
    <row r="1" s="102" customFormat="1" ht="13.5" customHeight="1">
      <c r="A1" s="10" t="str">
        <f>'Business Structure'!A1</f>
        <v>[Company Name]</v>
      </c>
    </row>
    <row r="2" s="102" customFormat="1" ht="13.5" customHeight="1">
      <c r="A2" s="10" t="s">
        <v>77</v>
      </c>
    </row>
    <row r="3" s="101" customFormat="1" ht="13.5" customHeight="1">
      <c r="A3" s="1" t="str">
        <f>'Business Structure'!A3</f>
        <v>[Date]</v>
      </c>
    </row>
    <row r="4" s="101" customFormat="1" ht="12.75" customHeight="1">
      <c r="A4" s="1"/>
    </row>
    <row r="5" ht="12.75" customHeight="1">
      <c r="A5" s="142" t="s">
        <v>71</v>
      </c>
    </row>
    <row r="6" spans="1:8" ht="15.75" customHeight="1" thickBot="1">
      <c r="A6" s="16" t="s">
        <v>58</v>
      </c>
      <c r="H6" s="13"/>
    </row>
    <row r="7" ht="14.25" customHeight="1" thickBot="1">
      <c r="A7" s="100" t="s">
        <v>15</v>
      </c>
    </row>
    <row r="8" ht="12.75" customHeight="1">
      <c r="A8" s="105">
        <v>0.35</v>
      </c>
    </row>
    <row r="9" ht="12.75" customHeight="1">
      <c r="A9" s="106">
        <v>0.33</v>
      </c>
    </row>
    <row r="10" ht="12.75" customHeight="1">
      <c r="A10" s="106">
        <v>0.28</v>
      </c>
    </row>
    <row r="11" ht="12.75" customHeight="1">
      <c r="A11" s="106">
        <v>0.25</v>
      </c>
    </row>
    <row r="12" ht="12.75" customHeight="1">
      <c r="A12" s="106">
        <v>0.15</v>
      </c>
    </row>
    <row r="13" ht="12.75" customHeight="1" thickBot="1">
      <c r="A13" s="107">
        <v>0.1</v>
      </c>
    </row>
    <row r="14" ht="13.5" thickBot="1">
      <c r="B14" s="3"/>
    </row>
    <row r="15" spans="1:2" ht="14.25" customHeight="1" thickBot="1">
      <c r="A15" s="146" t="s">
        <v>42</v>
      </c>
      <c r="B15" s="147"/>
    </row>
    <row r="16" spans="1:2" ht="12.75" customHeight="1">
      <c r="A16" s="7" t="s">
        <v>16</v>
      </c>
      <c r="B16" s="104">
        <v>90000</v>
      </c>
    </row>
    <row r="17" spans="1:2" ht="12.75" customHeight="1">
      <c r="A17" s="4" t="s">
        <v>66</v>
      </c>
      <c r="B17" s="8">
        <v>0.124</v>
      </c>
    </row>
    <row r="18" spans="1:2" ht="12.75" customHeight="1" thickBot="1">
      <c r="A18" s="4" t="s">
        <v>17</v>
      </c>
      <c r="B18" s="8">
        <v>0.029</v>
      </c>
    </row>
    <row r="19" spans="1:8" ht="27.75" customHeight="1">
      <c r="A19" s="148"/>
      <c r="B19" s="149"/>
      <c r="C19" s="17" t="s">
        <v>3</v>
      </c>
      <c r="D19" s="150" t="s">
        <v>0</v>
      </c>
      <c r="E19" s="150"/>
      <c r="F19" s="151" t="s">
        <v>1</v>
      </c>
      <c r="G19" s="151"/>
      <c r="H19" s="18" t="s">
        <v>48</v>
      </c>
    </row>
    <row r="20" spans="1:8" ht="12.75" customHeight="1">
      <c r="A20" s="152" t="s">
        <v>43</v>
      </c>
      <c r="B20" s="153"/>
      <c r="C20" s="110">
        <f>IF('Business Structure'!B18="Yes",'Business Structure'!B26*'Business Structure'!B27,0)</f>
        <v>0</v>
      </c>
      <c r="D20" s="160">
        <f>IF('Business Structure'!C18="Yes",'Business Structure'!C26*'Business Structure'!C27,0)</f>
        <v>175000</v>
      </c>
      <c r="E20" s="159"/>
      <c r="F20" s="160">
        <f>IF('Business Structure'!E18="Yes",'Business Structure'!E26*'Business Structure'!E27,0)</f>
        <v>87500</v>
      </c>
      <c r="G20" s="159"/>
      <c r="H20" s="115">
        <f>IF('Business Structure'!F18="Yes",IF('Business Structure'!F20="No",'Business Structure'!F26*'Business Structure'!F27,0),0)</f>
        <v>0</v>
      </c>
    </row>
    <row r="21" spans="1:8" ht="12.75" customHeight="1">
      <c r="A21" s="152" t="s">
        <v>44</v>
      </c>
      <c r="B21" s="153"/>
      <c r="C21" s="111">
        <f>'Business Structure'!$B$12</f>
        <v>25000</v>
      </c>
      <c r="D21" s="156">
        <f>'Business Structure'!$B$12</f>
        <v>25000</v>
      </c>
      <c r="E21" s="157"/>
      <c r="F21" s="156">
        <f>'Business Structure'!$B$12</f>
        <v>25000</v>
      </c>
      <c r="G21" s="157"/>
      <c r="H21" s="116">
        <f>'Business Structure'!$B$12</f>
        <v>25000</v>
      </c>
    </row>
    <row r="22" spans="1:8" ht="12.75" customHeight="1">
      <c r="A22" s="152" t="s">
        <v>45</v>
      </c>
      <c r="B22" s="153"/>
      <c r="C22" s="112">
        <f>C20+C21</f>
        <v>25000</v>
      </c>
      <c r="D22" s="158">
        <f>D20+D21</f>
        <v>200000</v>
      </c>
      <c r="E22" s="158"/>
      <c r="F22" s="158">
        <f>F20+F21</f>
        <v>112500</v>
      </c>
      <c r="G22" s="158"/>
      <c r="H22" s="117">
        <f>H20+H21</f>
        <v>25000</v>
      </c>
    </row>
    <row r="23" spans="1:8" ht="12.75" customHeight="1">
      <c r="A23" s="152" t="s">
        <v>49</v>
      </c>
      <c r="B23" s="153"/>
      <c r="C23" s="112">
        <f>MIN($B16,C22)*0.9235</f>
        <v>23087.5</v>
      </c>
      <c r="D23" s="158">
        <f>MIN($B16,D22)*0.9235</f>
        <v>83115</v>
      </c>
      <c r="E23" s="159"/>
      <c r="F23" s="158">
        <f>MIN($B16,F22)*0.9235</f>
        <v>83115</v>
      </c>
      <c r="G23" s="159"/>
      <c r="H23" s="117">
        <f>MIN($B16,H22)*0.9235</f>
        <v>23087.5</v>
      </c>
    </row>
    <row r="24" spans="1:8" ht="12.75" customHeight="1">
      <c r="A24" s="152" t="s">
        <v>47</v>
      </c>
      <c r="B24" s="153"/>
      <c r="C24" s="112">
        <f>C23*$B17</f>
        <v>2862.85</v>
      </c>
      <c r="D24" s="158">
        <f>D23*$B17</f>
        <v>10306.26</v>
      </c>
      <c r="E24" s="159"/>
      <c r="F24" s="158">
        <f>F23*$B17</f>
        <v>10306.26</v>
      </c>
      <c r="G24" s="159"/>
      <c r="H24" s="117">
        <f>H23*$B17</f>
        <v>2862.85</v>
      </c>
    </row>
    <row r="25" spans="1:8" ht="12.75" customHeight="1">
      <c r="A25" s="152" t="s">
        <v>46</v>
      </c>
      <c r="B25" s="153"/>
      <c r="C25" s="111">
        <f>C23*$B18</f>
        <v>669.5375</v>
      </c>
      <c r="D25" s="156">
        <f>D23*$B18</f>
        <v>2410.335</v>
      </c>
      <c r="E25" s="157"/>
      <c r="F25" s="156">
        <f>F23*$B18</f>
        <v>2410.335</v>
      </c>
      <c r="G25" s="157"/>
      <c r="H25" s="116">
        <f>H23*$B18</f>
        <v>669.5375</v>
      </c>
    </row>
    <row r="26" spans="1:8" ht="12.75" customHeight="1">
      <c r="A26" s="152" t="s">
        <v>67</v>
      </c>
      <c r="B26" s="153"/>
      <c r="C26" s="112">
        <f>C24+C25</f>
        <v>3532.3875</v>
      </c>
      <c r="D26" s="158">
        <f>D24+D25</f>
        <v>12716.595000000001</v>
      </c>
      <c r="E26" s="159"/>
      <c r="F26" s="158">
        <f>F24+F25</f>
        <v>12716.595000000001</v>
      </c>
      <c r="G26" s="159"/>
      <c r="H26" s="117">
        <f>H24+H25</f>
        <v>3532.3875</v>
      </c>
    </row>
    <row r="27" spans="1:8" ht="12.75" customHeight="1" thickBot="1">
      <c r="A27" s="154" t="str">
        <f>"SE tax from "&amp;A1</f>
        <v>SE tax from [Company Name]</v>
      </c>
      <c r="B27" s="155"/>
      <c r="C27" s="113">
        <f>C26*(C20/C22)</f>
        <v>0</v>
      </c>
      <c r="D27" s="164">
        <f>D26*(D20/D22)</f>
        <v>11127.020625000001</v>
      </c>
      <c r="E27" s="165"/>
      <c r="F27" s="164">
        <f>F26*(F20/F22)</f>
        <v>9890.685000000001</v>
      </c>
      <c r="G27" s="165"/>
      <c r="H27" s="118">
        <f>H26*(H20/H22)</f>
        <v>0</v>
      </c>
    </row>
    <row r="28" ht="13.5" thickBot="1">
      <c r="B28" s="2"/>
    </row>
    <row r="29" spans="1:2" ht="14.25" customHeight="1">
      <c r="A29" s="143" t="s">
        <v>19</v>
      </c>
      <c r="B29" s="144"/>
    </row>
    <row r="30" spans="1:2" ht="12.75" customHeight="1">
      <c r="A30" s="4" t="s">
        <v>16</v>
      </c>
      <c r="B30" s="120">
        <v>90000</v>
      </c>
    </row>
    <row r="31" spans="1:2" ht="12.75" customHeight="1">
      <c r="A31" s="4" t="s">
        <v>66</v>
      </c>
      <c r="B31" s="121">
        <f>B17*0.5</f>
        <v>0.062</v>
      </c>
    </row>
    <row r="32" spans="1:2" ht="12.75" customHeight="1" thickBot="1">
      <c r="A32" s="5" t="s">
        <v>17</v>
      </c>
      <c r="B32" s="122">
        <f>B18*0.5</f>
        <v>0.0145</v>
      </c>
    </row>
    <row r="33" ht="13.5" thickBot="1"/>
    <row r="34" spans="1:9" ht="14.25" customHeight="1">
      <c r="A34" s="143" t="s">
        <v>34</v>
      </c>
      <c r="B34" s="145"/>
      <c r="C34" s="145"/>
      <c r="D34" s="145"/>
      <c r="E34" s="145"/>
      <c r="F34" s="145"/>
      <c r="G34" s="145"/>
      <c r="H34" s="145"/>
      <c r="I34" s="144"/>
    </row>
    <row r="35" spans="1:9" ht="25.5">
      <c r="A35" s="119" t="s">
        <v>35</v>
      </c>
      <c r="B35" s="128" t="s">
        <v>36</v>
      </c>
      <c r="C35" s="123" t="s">
        <v>37</v>
      </c>
      <c r="D35" s="163" t="s">
        <v>32</v>
      </c>
      <c r="E35" s="163"/>
      <c r="F35" s="163"/>
      <c r="G35" s="136" t="s">
        <v>79</v>
      </c>
      <c r="H35" s="141" t="s">
        <v>78</v>
      </c>
      <c r="I35" s="124" t="s">
        <v>72</v>
      </c>
    </row>
    <row r="36" spans="1:9" ht="12.75" customHeight="1">
      <c r="A36" s="6"/>
      <c r="B36" s="129">
        <v>0</v>
      </c>
      <c r="C36" s="130">
        <v>50000</v>
      </c>
      <c r="D36" s="125"/>
      <c r="E36" s="125"/>
      <c r="F36" s="133">
        <v>0.15</v>
      </c>
      <c r="G36" s="137">
        <v>0</v>
      </c>
      <c r="H36" s="139">
        <f>IF(Net_income_for_business&lt;=C36,Net_income_for_business*F36,0)</f>
        <v>0</v>
      </c>
      <c r="I36" s="134">
        <f>IF(H36=0,0,H36/'Business Structure'!$B$7)</f>
        <v>0</v>
      </c>
    </row>
    <row r="37" spans="1:9" ht="12.75" customHeight="1">
      <c r="A37" s="6"/>
      <c r="B37" s="129">
        <v>50000</v>
      </c>
      <c r="C37" s="130">
        <v>75000</v>
      </c>
      <c r="D37" s="125">
        <v>7500</v>
      </c>
      <c r="E37" s="126" t="s">
        <v>33</v>
      </c>
      <c r="F37" s="133">
        <v>0.25</v>
      </c>
      <c r="G37" s="137">
        <v>50000</v>
      </c>
      <c r="H37" s="139">
        <f aca="true" t="shared" si="0" ref="H37:H42">IF(Net_income_for_business&gt;C37,0,IF(Net_income_for_business&lt;=B37,0,D37+((Net_income_for_business-G37)*F37)))</f>
        <v>0</v>
      </c>
      <c r="I37" s="134">
        <f>IF(H37=0,0,H37/'Business Structure'!$B$7)</f>
        <v>0</v>
      </c>
    </row>
    <row r="38" spans="1:9" ht="12.75" customHeight="1">
      <c r="A38" s="6"/>
      <c r="B38" s="129">
        <v>75000</v>
      </c>
      <c r="C38" s="130">
        <v>100000</v>
      </c>
      <c r="D38" s="125">
        <v>13750</v>
      </c>
      <c r="E38" s="126" t="s">
        <v>33</v>
      </c>
      <c r="F38" s="133">
        <v>0.34</v>
      </c>
      <c r="G38" s="137">
        <v>75000</v>
      </c>
      <c r="H38" s="139">
        <f t="shared" si="0"/>
        <v>0</v>
      </c>
      <c r="I38" s="134">
        <f>IF(H38=0,0,H38/'Business Structure'!$B$7)</f>
        <v>0</v>
      </c>
    </row>
    <row r="39" spans="1:9" ht="12.75" customHeight="1">
      <c r="A39" s="6"/>
      <c r="B39" s="129">
        <v>100000</v>
      </c>
      <c r="C39" s="130">
        <v>335000</v>
      </c>
      <c r="D39" s="125">
        <v>22250</v>
      </c>
      <c r="E39" s="126" t="s">
        <v>33</v>
      </c>
      <c r="F39" s="133">
        <v>0.39</v>
      </c>
      <c r="G39" s="137">
        <v>100000</v>
      </c>
      <c r="H39" s="139">
        <f t="shared" si="0"/>
        <v>0</v>
      </c>
      <c r="I39" s="134">
        <f>IF(H39=0,0,H39/'Business Structure'!$B$7)</f>
        <v>0</v>
      </c>
    </row>
    <row r="40" spans="1:9" ht="12.75" customHeight="1">
      <c r="A40" s="6"/>
      <c r="B40" s="129">
        <v>335000</v>
      </c>
      <c r="C40" s="130">
        <v>10000000</v>
      </c>
      <c r="D40" s="125">
        <v>113900</v>
      </c>
      <c r="E40" s="126" t="s">
        <v>33</v>
      </c>
      <c r="F40" s="133">
        <v>0.34</v>
      </c>
      <c r="G40" s="137">
        <v>335000</v>
      </c>
      <c r="H40" s="139">
        <f t="shared" si="0"/>
        <v>119000</v>
      </c>
      <c r="I40" s="134">
        <f>IF(H40=0,0,H40/'Business Structure'!$B$7)</f>
        <v>59500</v>
      </c>
    </row>
    <row r="41" spans="1:9" ht="12.75" customHeight="1">
      <c r="A41" s="6"/>
      <c r="B41" s="129">
        <v>10000000</v>
      </c>
      <c r="C41" s="130">
        <v>15000000</v>
      </c>
      <c r="D41" s="125">
        <v>3400000</v>
      </c>
      <c r="E41" s="126" t="s">
        <v>33</v>
      </c>
      <c r="F41" s="133">
        <v>0.35</v>
      </c>
      <c r="G41" s="137">
        <v>10000000</v>
      </c>
      <c r="H41" s="139">
        <f t="shared" si="0"/>
        <v>0</v>
      </c>
      <c r="I41" s="134">
        <f>IF(H41=0,0,H41/'Business Structure'!$B$7)</f>
        <v>0</v>
      </c>
    </row>
    <row r="42" spans="1:9" ht="12.75" customHeight="1">
      <c r="A42" s="6"/>
      <c r="B42" s="129">
        <v>15000000</v>
      </c>
      <c r="C42" s="130">
        <v>18333333</v>
      </c>
      <c r="D42" s="125">
        <v>5159000</v>
      </c>
      <c r="E42" s="126" t="s">
        <v>33</v>
      </c>
      <c r="F42" s="133">
        <v>0.38</v>
      </c>
      <c r="G42" s="137">
        <v>15000000</v>
      </c>
      <c r="H42" s="139">
        <f t="shared" si="0"/>
        <v>0</v>
      </c>
      <c r="I42" s="134">
        <f>IF(H42=0,0,H42/'Business Structure'!$B$7)</f>
        <v>0</v>
      </c>
    </row>
    <row r="43" spans="1:9" ht="12.75" customHeight="1" thickBot="1">
      <c r="A43" s="6"/>
      <c r="B43" s="131">
        <v>18333333</v>
      </c>
      <c r="C43" s="132" t="s">
        <v>83</v>
      </c>
      <c r="D43" s="127"/>
      <c r="E43" s="127"/>
      <c r="F43" s="133">
        <v>0.35</v>
      </c>
      <c r="G43" s="138">
        <v>0</v>
      </c>
      <c r="H43" s="140">
        <f>IF(Net_income_for_business&gt;$B$43,Net_income_for_business*$F$43,0)</f>
        <v>0</v>
      </c>
      <c r="I43" s="135">
        <f>IF(H43=0,0,H43/'Business Structure'!$B$7)</f>
        <v>0</v>
      </c>
    </row>
    <row r="44" spans="1:9" ht="15.75" customHeight="1" thickBot="1" thickTop="1">
      <c r="A44" s="161" t="s">
        <v>39</v>
      </c>
      <c r="B44" s="162"/>
      <c r="C44" s="162"/>
      <c r="D44" s="162"/>
      <c r="E44" s="162"/>
      <c r="F44" s="162"/>
      <c r="G44" s="162"/>
      <c r="H44" s="108">
        <f>SUM(H36:H43)</f>
        <v>119000</v>
      </c>
      <c r="I44" s="109">
        <f>SUM(I36:I43)</f>
        <v>59500</v>
      </c>
    </row>
  </sheetData>
  <mergeCells count="32">
    <mergeCell ref="A44:G44"/>
    <mergeCell ref="D35:F35"/>
    <mergeCell ref="D20:E20"/>
    <mergeCell ref="D21:E21"/>
    <mergeCell ref="D22:E22"/>
    <mergeCell ref="F27:G27"/>
    <mergeCell ref="D26:E26"/>
    <mergeCell ref="F26:G26"/>
    <mergeCell ref="D27:E27"/>
    <mergeCell ref="F22:G22"/>
    <mergeCell ref="F20:G20"/>
    <mergeCell ref="F21:G21"/>
    <mergeCell ref="F24:G24"/>
    <mergeCell ref="D23:E23"/>
    <mergeCell ref="D24:E24"/>
    <mergeCell ref="A22:B22"/>
    <mergeCell ref="A23:B23"/>
    <mergeCell ref="D25:E25"/>
    <mergeCell ref="F23:G23"/>
    <mergeCell ref="F25:G25"/>
    <mergeCell ref="A24:B24"/>
    <mergeCell ref="A25:B25"/>
    <mergeCell ref="A29:B29"/>
    <mergeCell ref="A34:I34"/>
    <mergeCell ref="A15:B15"/>
    <mergeCell ref="A19:B19"/>
    <mergeCell ref="D19:E19"/>
    <mergeCell ref="F19:G19"/>
    <mergeCell ref="A26:B26"/>
    <mergeCell ref="A27:B27"/>
    <mergeCell ref="A20:B20"/>
    <mergeCell ref="A21:B21"/>
  </mergeCells>
  <printOptions/>
  <pageMargins left="0.75" right="0.75" top="0.75" bottom="0.75" header="0.5" footer="0.5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structure selector</dc:title>
  <dc:subject/>
  <dc:creator/>
  <cp:keywords/>
  <dc:description/>
  <cp:lastModifiedBy>a-ellenc</cp:lastModifiedBy>
  <cp:lastPrinted>2005-09-07T19:35:57Z</cp:lastPrinted>
  <dcterms:created xsi:type="dcterms:W3CDTF">2005-07-19T03:59:29Z</dcterms:created>
  <dcterms:modified xsi:type="dcterms:W3CDTF">2005-09-07T22:45:52Z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arke">
    <vt:lpwstr/>
  </property>
  <property fmtid="{D5CDD505-2E9C-101B-9397-08002B2CF9AE}" pid="4" name="AssetTy">
    <vt:lpwstr>TP</vt:lpwstr>
  </property>
  <property fmtid="{D5CDD505-2E9C-101B-9397-08002B2CF9AE}" pid="5" name="BugNumb">
    <vt:lpwstr>5534</vt:lpwstr>
  </property>
  <property fmtid="{D5CDD505-2E9C-101B-9397-08002B2CF9AE}" pid="6" name="TPInstallLocati">
    <vt:lpwstr>{My Templates}</vt:lpwstr>
  </property>
  <property fmtid="{D5CDD505-2E9C-101B-9397-08002B2CF9AE}" pid="7" name="PrimaryImageG">
    <vt:lpwstr>1</vt:lpwstr>
  </property>
  <property fmtid="{D5CDD505-2E9C-101B-9397-08002B2CF9AE}" pid="8" name="display_urn:schemas-microsoft-com:office:office#APAuth">
    <vt:lpwstr>REDMOND\cynvey</vt:lpwstr>
  </property>
  <property fmtid="{D5CDD505-2E9C-101B-9397-08002B2CF9AE}" pid="9" name="APAuth">
    <vt:lpwstr>191</vt:lpwstr>
  </property>
  <property fmtid="{D5CDD505-2E9C-101B-9397-08002B2CF9AE}" pid="10" name="Milesto">
    <vt:lpwstr>Continuous</vt:lpwstr>
  </property>
  <property fmtid="{D5CDD505-2E9C-101B-9397-08002B2CF9AE}" pid="11" name="TPAppVersi">
    <vt:lpwstr>11</vt:lpwstr>
  </property>
  <property fmtid="{D5CDD505-2E9C-101B-9397-08002B2CF9AE}" pid="12" name="TPCommandLi">
    <vt:lpwstr>{XL} /t {FilePath}</vt:lpwstr>
  </property>
  <property fmtid="{D5CDD505-2E9C-101B-9397-08002B2CF9AE}" pid="13" name="Asset">
    <vt:lpwstr>TS010016353</vt:lpwstr>
  </property>
  <property fmtid="{D5CDD505-2E9C-101B-9397-08002B2CF9AE}" pid="14" name="IsSearchab">
    <vt:lpwstr>0</vt:lpwstr>
  </property>
  <property fmtid="{D5CDD505-2E9C-101B-9397-08002B2CF9AE}" pid="15" name="Numeric">
    <vt:lpwstr>-1.00000000000000</vt:lpwstr>
  </property>
  <property fmtid="{D5CDD505-2E9C-101B-9397-08002B2CF9AE}" pid="16" name="PublishTarge">
    <vt:lpwstr>OfficeOnline</vt:lpwstr>
  </property>
  <property fmtid="{D5CDD505-2E9C-101B-9397-08002B2CF9AE}" pid="17" name="TPLaunchHelpLinkTy">
    <vt:lpwstr>Template</vt:lpwstr>
  </property>
  <property fmtid="{D5CDD505-2E9C-101B-9397-08002B2CF9AE}" pid="18" name="TPFriendlyNa">
    <vt:lpwstr>Business structure selector</vt:lpwstr>
  </property>
  <property fmtid="{D5CDD505-2E9C-101B-9397-08002B2CF9AE}" pid="19" name="display_urn:schemas-microsoft-com:office:office#APEdit">
    <vt:lpwstr>REDMOND\v-luannv</vt:lpwstr>
  </property>
  <property fmtid="{D5CDD505-2E9C-101B-9397-08002B2CF9AE}" pid="20" name="APEdit">
    <vt:lpwstr>92</vt:lpwstr>
  </property>
  <property fmtid="{D5CDD505-2E9C-101B-9397-08002B2CF9AE}" pid="21" name="Provid">
    <vt:lpwstr>EY006220130</vt:lpwstr>
  </property>
  <property fmtid="{D5CDD505-2E9C-101B-9397-08002B2CF9AE}" pid="22" name="SourceTit">
    <vt:lpwstr>Business structure selector</vt:lpwstr>
  </property>
  <property fmtid="{D5CDD505-2E9C-101B-9397-08002B2CF9AE}" pid="23" name="TPApplicati">
    <vt:lpwstr>Excel</vt:lpwstr>
  </property>
  <property fmtid="{D5CDD505-2E9C-101B-9397-08002B2CF9AE}" pid="24" name="TPLaunchHelpLi">
    <vt:lpwstr/>
  </property>
  <property fmtid="{D5CDD505-2E9C-101B-9397-08002B2CF9AE}" pid="25" name="OpenTempla">
    <vt:lpwstr>1</vt:lpwstr>
  </property>
  <property fmtid="{D5CDD505-2E9C-101B-9397-08002B2CF9AE}" pid="26" name="UACurrentWor">
    <vt:lpwstr>0</vt:lpwstr>
  </property>
  <property fmtid="{D5CDD505-2E9C-101B-9397-08002B2CF9AE}" pid="27" name="UALocRecommendati">
    <vt:lpwstr>Never Localize</vt:lpwstr>
  </property>
  <property fmtid="{D5CDD505-2E9C-101B-9397-08002B2CF9AE}" pid="28" name="Applicatio">
    <vt:lpwstr>22;#Excel 2003;#347;#Work Essentials 12;#23;#Microsoft Office Excel 2007;#79;#Template 12</vt:lpwstr>
  </property>
  <property fmtid="{D5CDD505-2E9C-101B-9397-08002B2CF9AE}" pid="29" name="TrustLev">
    <vt:lpwstr>Microsoft Managed Content</vt:lpwstr>
  </property>
  <property fmtid="{D5CDD505-2E9C-101B-9397-08002B2CF9AE}" pid="30" name="ContentType">
    <vt:lpwstr>0x0101006025706CF4CD034688BEBAE97A2E701D020200C3831ACA17D8814887A164412888521E</vt:lpwstr>
  </property>
  <property fmtid="{D5CDD505-2E9C-101B-9397-08002B2CF9AE}" pid="31" name="IsDelet">
    <vt:lpwstr>0</vt:lpwstr>
  </property>
  <property fmtid="{D5CDD505-2E9C-101B-9397-08002B2CF9AE}" pid="32" name="Show">
    <vt:lpwstr>Show everywhere</vt:lpwstr>
  </property>
  <property fmtid="{D5CDD505-2E9C-101B-9397-08002B2CF9AE}" pid="33" name="UANot">
    <vt:lpwstr>WE template</vt:lpwstr>
  </property>
  <property fmtid="{D5CDD505-2E9C-101B-9397-08002B2CF9AE}" pid="34" name="TemplateStat">
    <vt:lpwstr>Complete</vt:lpwstr>
  </property>
  <property fmtid="{D5CDD505-2E9C-101B-9397-08002B2CF9AE}" pid="35" name="PublishStatusLook">
    <vt:lpwstr>272364</vt:lpwstr>
  </property>
  <property fmtid="{D5CDD505-2E9C-101B-9397-08002B2CF9AE}" pid="36" name="APTrustLev">
    <vt:lpwstr>1.00000000000000</vt:lpwstr>
  </property>
  <property fmtid="{D5CDD505-2E9C-101B-9397-08002B2CF9AE}" pid="37" name="TPClientView">
    <vt:lpwstr>Microsoft Office Excel</vt:lpwstr>
  </property>
  <property fmtid="{D5CDD505-2E9C-101B-9397-08002B2CF9AE}" pid="38" name="TPCompone">
    <vt:lpwstr>EXCELFiles</vt:lpwstr>
  </property>
  <property fmtid="{D5CDD505-2E9C-101B-9397-08002B2CF9AE}" pid="39" name="TPNamespa">
    <vt:lpwstr>EXCEL</vt:lpwstr>
  </property>
  <property fmtid="{D5CDD505-2E9C-101B-9397-08002B2CF9AE}" pid="40" name="Content Ty">
    <vt:lpwstr>OOFile</vt:lpwstr>
  </property>
  <property fmtid="{D5CDD505-2E9C-101B-9397-08002B2CF9AE}" pid="41" name="AuthoringAsset">
    <vt:lpwstr>TP010016353</vt:lpwstr>
  </property>
</Properties>
</file>